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codeName="ThisWorkbook" defaultThemeVersion="124226"/>
  <mc:AlternateContent xmlns:mc="http://schemas.openxmlformats.org/markup-compatibility/2006">
    <mc:Choice Requires="x15">
      <x15ac:absPath xmlns:x15ac="http://schemas.microsoft.com/office/spreadsheetml/2010/11/ac" url="https://sage365.sharepoint.com/sites/za/pd/Compliance/PayrollAfrica/Lesotho/"/>
    </mc:Choice>
  </mc:AlternateContent>
  <xr:revisionPtr revIDLastSave="33" documentId="8_{28742DCE-6E48-4A30-8A6C-0EF9FD99EB3F}" xr6:coauthVersionLast="47" xr6:coauthVersionMax="47" xr10:uidLastSave="{5A3C84E7-6C3F-4C24-8602-C74A1F8535C7}"/>
  <workbookProtection workbookAlgorithmName="SHA-512" workbookHashValue="Vt29UIQugEZXN5SndEgO2WeJvZZ28Rk6erX8xVS33WJbCFcLtYFcpPNeoguZm0YE4n5QT5RenonsQdimh/LU6w==" workbookSaltValue="8+h2EK2mHTaIbMoFRoN1Xg==" workbookSpinCount="100000" lockStructure="1"/>
  <bookViews>
    <workbookView xWindow="-110" yWindow="-110" windowWidth="19420" windowHeight="11500" tabRatio="835" firstSheet="1" xr2:uid="{00000000-000D-0000-FFFF-FFFF00000000}"/>
  </bookViews>
  <sheets>
    <sheet name="Tax Calculation" sheetId="9" r:id="rId1"/>
    <sheet name="Tax_Tables" sheetId="14" r:id="rId2"/>
    <sheet name="Sheet1" sheetId="18" state="hidden" r:id="rId3"/>
    <sheet name="LookUp List" sheetId="17" state="hidden"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3" i="9" l="1"/>
  <c r="C9" i="14"/>
  <c r="D8" i="9"/>
  <c r="D11" i="9"/>
  <c r="D21" i="9" l="1"/>
  <c r="D24" i="9"/>
  <c r="D33" i="9"/>
  <c r="D34" i="9"/>
  <c r="D47" i="9"/>
  <c r="D53" i="9"/>
  <c r="D40" i="9"/>
  <c r="D42" i="9"/>
  <c r="D43" i="9"/>
  <c r="D59" i="9"/>
  <c r="D25" i="9" l="1"/>
  <c r="D32" i="9" l="1"/>
  <c r="D35" i="9" s="1"/>
  <c r="D46" i="9" s="1"/>
  <c r="D48" i="9" s="1"/>
  <c r="D50" i="9" s="1"/>
  <c r="D9" i="9"/>
  <c r="D39" i="9"/>
  <c r="D38" i="9"/>
  <c r="D52" i="9" l="1"/>
  <c r="D51" i="9"/>
  <c r="D37" i="9"/>
  <c r="D41" i="9" s="1"/>
  <c r="D44" i="9" s="1"/>
  <c r="D54" i="9" l="1"/>
  <c r="D55" i="9"/>
  <c r="D56" i="9" l="1"/>
  <c r="D58" i="9" s="1"/>
  <c r="D60" i="9" s="1"/>
  <c r="D10" i="9" s="1"/>
  <c r="D28" i="9" s="1"/>
</calcChain>
</file>

<file path=xl/sharedStrings.xml><?xml version="1.0" encoding="utf-8"?>
<sst xmlns="http://schemas.openxmlformats.org/spreadsheetml/2006/main" count="112" uniqueCount="85">
  <si>
    <t>YTD PAYE calculation: Lesotho (April 2026 - March 2027)</t>
  </si>
  <si>
    <r>
      <t>Enter the applicable Y+ values in the</t>
    </r>
    <r>
      <rPr>
        <b/>
        <sz val="11"/>
        <color rgb="FFFF5800"/>
        <rFont val="Sage Text Medium"/>
      </rPr>
      <t xml:space="preserve"> </t>
    </r>
    <r>
      <rPr>
        <b/>
        <sz val="11"/>
        <color rgb="FF00D739"/>
        <rFont val="Sage Text Medium"/>
      </rPr>
      <t>green</t>
    </r>
    <r>
      <rPr>
        <b/>
        <sz val="11"/>
        <rFont val="Sage Text Medium"/>
      </rPr>
      <t xml:space="preserve"> areas</t>
    </r>
  </si>
  <si>
    <t xml:space="preserve">Notes
</t>
  </si>
  <si>
    <t>Is the employee a resident?</t>
  </si>
  <si>
    <t>Y</t>
  </si>
  <si>
    <t>Select Y or N (if employee is a non-resident who lives permanently outside Lesotho but who is engaged full-time in a business or trade in Lesotho, 'Y' should be selected). Non-residents are taxed at a standard rate of 25% and no tax credit is allowed</t>
  </si>
  <si>
    <t>Is this employee in part-time employment or secondary employment?</t>
  </si>
  <si>
    <t>N</t>
  </si>
  <si>
    <t>Select Y or N. Employees in part-time employment or secondary employment are taxed at a standard rate of 30% and no tax credit is allowed</t>
  </si>
  <si>
    <t>Hide If non - resident then 25%</t>
  </si>
  <si>
    <t>Hide - If in part-time or secondary employment then 30%</t>
  </si>
  <si>
    <t xml:space="preserve">Hide - resident and normal employment </t>
  </si>
  <si>
    <t>Hide - If Direcor then 30%</t>
  </si>
  <si>
    <t>Does this employee only receive Directors or Board Fees?</t>
  </si>
  <si>
    <t>Select Y or N. Directors/board members who receive only directors fees/board fees and/or sitting allowances are taxed at a standard rate of 30% and no tax credit is allowed</t>
  </si>
  <si>
    <t>Number of days employed in the tax year</t>
  </si>
  <si>
    <t>Number of calander days employed in the tax year</t>
  </si>
  <si>
    <t>Days in tax year</t>
  </si>
  <si>
    <t>Days in the tax year 365/366</t>
  </si>
  <si>
    <t>Taxable salary/wage</t>
  </si>
  <si>
    <t>Taxbale salary/wage</t>
  </si>
  <si>
    <t>Directors fees/board fees/sitting alowances</t>
  </si>
  <si>
    <t>Only applicable for Directors/Board members who receive only directors fees/board fees and or sitting allowances</t>
  </si>
  <si>
    <t>Taxable allowances</t>
  </si>
  <si>
    <t>Value of taxable allowances</t>
  </si>
  <si>
    <t>Indirect Payments</t>
  </si>
  <si>
    <t>Taxable fringe benefits (only if not included in FBT)</t>
  </si>
  <si>
    <t>Other taxable earnings</t>
  </si>
  <si>
    <t>Other taxable earnigs for example overtime, commission etc.</t>
  </si>
  <si>
    <t>Periodic earnings (for example annual bonus)</t>
  </si>
  <si>
    <t>Any periodic earings, for example annual bonus</t>
  </si>
  <si>
    <t>Total gross employment income</t>
  </si>
  <si>
    <t>Total of the above amounts</t>
  </si>
  <si>
    <t>Superannuation fund contributions</t>
  </si>
  <si>
    <t>Employee contribution to approved pension/provident fund within the tax deduction limit (only for resident employees)</t>
  </si>
  <si>
    <t>Employment related expenses</t>
  </si>
  <si>
    <t>Employment related expenses incurred the production of employment income allowed as a deduction</t>
  </si>
  <si>
    <t>Total deductions allowed</t>
  </si>
  <si>
    <t>Total chargeable employment income for the year</t>
  </si>
  <si>
    <t>Total gross income less total deductions allowed</t>
  </si>
  <si>
    <t>PAYE already paid for year (excluding current period)</t>
  </si>
  <si>
    <t>PAYE already paid for the year (excluding current period)</t>
  </si>
  <si>
    <t>=</t>
  </si>
  <si>
    <t>PAYE due in this period</t>
  </si>
  <si>
    <t>Calculation Detail</t>
  </si>
  <si>
    <t>PAYE on Normal Earnings YTD (Excluding period earnings)</t>
  </si>
  <si>
    <t>Year to date taxable income</t>
  </si>
  <si>
    <t>/</t>
  </si>
  <si>
    <t>days employed in the tax yeat</t>
  </si>
  <si>
    <t>x</t>
  </si>
  <si>
    <t>Days in the tax year</t>
  </si>
  <si>
    <t>Annualised remuneration</t>
  </si>
  <si>
    <t xml:space="preserve">Calculate PAYE According to Statutory Tables </t>
  </si>
  <si>
    <t>-</t>
  </si>
  <si>
    <t>Lower bracket in statutory rates</t>
  </si>
  <si>
    <t>Percentage given</t>
  </si>
  <si>
    <t>+</t>
  </si>
  <si>
    <t>Given amount</t>
  </si>
  <si>
    <t>Tax rebate</t>
  </si>
  <si>
    <t>Tax on annual equivalent of normal earnings</t>
  </si>
  <si>
    <t>PAYE on normal earnings to date</t>
  </si>
  <si>
    <t>PAYE on Periodic Earnings YTD</t>
  </si>
  <si>
    <t>Annualised remuneration (see above)</t>
  </si>
  <si>
    <t>Year-to-date periodic earnings</t>
  </si>
  <si>
    <t>Annualised figure including periodic earnings</t>
  </si>
  <si>
    <t>Calculate PAYE According to Statutory Rates</t>
  </si>
  <si>
    <t>Lower bracket in Statutory tax rates</t>
  </si>
  <si>
    <t>Fixed Amount given</t>
  </si>
  <si>
    <t>PAYE on annual equivalent including periodics</t>
  </si>
  <si>
    <t>Annual PAYE amount on normal earnings</t>
  </si>
  <si>
    <t>PAYE on periodic earnings</t>
  </si>
  <si>
    <t>PAYE calculated for the year</t>
  </si>
  <si>
    <t>Year to date PAYE paid (exlcuidng current period)</t>
  </si>
  <si>
    <t>DISCLAIMER</t>
  </si>
  <si>
    <t>Although care has been taken with the preparation of this document, Sage South Africa makes no warranties or representations as to the suitability or quality of the documentation or its fitness for any purpose and the client uses this information entirely at own risk.</t>
  </si>
  <si>
    <t>COPYRIGHT NOTICE</t>
  </si>
  <si>
    <t>© Copyright 2025 by Sage South Africa, a division of Sage South Africa (Pty) Ltd hereinafter referred to as “Sage”, under the Copyright Law of the Republic of South Africa.</t>
  </si>
  <si>
    <t>No part of this publication may be reproduced in any form or by any means without the express permission in writing from Sage.</t>
  </si>
  <si>
    <t>Taxable Income</t>
  </si>
  <si>
    <t>Base Amount</t>
  </si>
  <si>
    <t>%</t>
  </si>
  <si>
    <t>Above Amount</t>
  </si>
  <si>
    <t>Tax Credit</t>
  </si>
  <si>
    <t>Yes</t>
  </si>
  <si>
    <t>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</si>
</sst>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_ ;_ * \-#,##0_ ;_ * &quot;-&quot;_ ;_ @_ "/>
    <numFmt numFmtId="165" formatCode="_ * #,##0.00_ ;_ * \-#,##0.00_ ;_ * &quot;-&quot;??_ ;_ @_ "/>
    <numFmt numFmtId="166" formatCode="0.0000"/>
    <numFmt numFmtId="167" formatCode="#,##0.00_ ;\-#,##0.00\ "/>
  </numFmts>
  <fonts count="36"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8"/>
      <name val="Arial"/>
      <family val="2"/>
    </font>
    <font>
      <sz val="8"/>
      <name val="Arial"/>
      <family val="2"/>
    </font>
    <font>
      <i/>
      <sz val="8"/>
      <name val="Arial"/>
      <family val="2"/>
    </font>
    <font>
      <b/>
      <i/>
      <sz val="8"/>
      <name val="Arial"/>
      <family val="2"/>
    </font>
    <font>
      <b/>
      <u/>
      <sz val="9"/>
      <name val="Arial"/>
      <family val="2"/>
    </font>
    <font>
      <b/>
      <u/>
      <sz val="8"/>
      <name val="Arial"/>
      <family val="2"/>
    </font>
    <font>
      <b/>
      <sz val="9"/>
      <name val="Arial"/>
      <family val="2"/>
    </font>
    <font>
      <sz val="10"/>
      <name val="Arial"/>
      <family val="2"/>
    </font>
    <font>
      <i/>
      <sz val="10"/>
      <color rgb="FF63666A"/>
      <name val="Arial"/>
      <family val="2"/>
    </font>
    <font>
      <b/>
      <sz val="11"/>
      <name val="Calibri"/>
      <family val="2"/>
      <scheme val="minor"/>
    </font>
    <font>
      <sz val="11"/>
      <name val="Calibri"/>
      <family val="2"/>
      <scheme val="minor"/>
    </font>
    <font>
      <b/>
      <sz val="12"/>
      <color theme="0"/>
      <name val="Sage Text Medium"/>
    </font>
    <font>
      <b/>
      <sz val="11"/>
      <name val="Sage Text Medium"/>
    </font>
    <font>
      <b/>
      <sz val="11"/>
      <color rgb="FFFF5800"/>
      <name val="Sage Text Medium"/>
    </font>
    <font>
      <b/>
      <sz val="11"/>
      <color rgb="FF00D739"/>
      <name val="Sage Text Medium"/>
    </font>
    <font>
      <i/>
      <sz val="9"/>
      <name val="Sage Text Light"/>
    </font>
    <font>
      <i/>
      <sz val="10"/>
      <color theme="1"/>
      <name val="Sage Text Light"/>
    </font>
    <font>
      <i/>
      <sz val="9"/>
      <color theme="1"/>
      <name val="Sage Text Light"/>
    </font>
    <font>
      <i/>
      <sz val="8"/>
      <color theme="1"/>
      <name val="Sage Text Light"/>
    </font>
    <font>
      <b/>
      <sz val="9"/>
      <name val="Sage UI"/>
    </font>
    <font>
      <sz val="10"/>
      <name val="Sage UI"/>
    </font>
    <font>
      <b/>
      <sz val="10"/>
      <name val="Sage UI"/>
    </font>
    <font>
      <b/>
      <i/>
      <sz val="10"/>
      <name val="Sage UI"/>
    </font>
    <font>
      <i/>
      <sz val="10"/>
      <name val="Sage UI"/>
    </font>
    <font>
      <sz val="9"/>
      <name val="Sage UI"/>
    </font>
    <font>
      <b/>
      <sz val="9"/>
      <color theme="1"/>
      <name val="Sage UI"/>
    </font>
    <font>
      <sz val="9"/>
      <color theme="1"/>
      <name val="Sage UI"/>
    </font>
    <font>
      <sz val="9"/>
      <color rgb="FF63666A"/>
      <name val="Sage Text Light"/>
    </font>
    <font>
      <sz val="9"/>
      <name val="Sage Text Light"/>
    </font>
    <font>
      <b/>
      <sz val="9"/>
      <color theme="0"/>
      <name val="Sage UI"/>
    </font>
  </fonts>
  <fills count="7">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006362"/>
        <bgColor indexed="64"/>
      </patternFill>
    </fill>
    <fill>
      <patternFill patternType="solid">
        <fgColor rgb="FF00D739"/>
        <bgColor indexed="64"/>
      </patternFill>
    </fill>
    <fill>
      <patternFill patternType="solid">
        <fgColor theme="0" tint="-0.14999847407452621"/>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right/>
      <top/>
      <bottom style="thin">
        <color indexed="64"/>
      </bottom>
      <diagonal/>
    </border>
  </borders>
  <cellStyleXfs count="32">
    <xf numFmtId="0" fontId="0" fillId="0" borderId="0"/>
    <xf numFmtId="165" fontId="5" fillId="0" borderId="0" applyFont="0" applyFill="0" applyBorder="0" applyAlignment="0" applyProtection="0"/>
    <xf numFmtId="0" fontId="4" fillId="0" borderId="0"/>
    <xf numFmtId="165" fontId="4" fillId="0" borderId="0" applyFont="0" applyFill="0" applyBorder="0" applyAlignment="0" applyProtection="0"/>
    <xf numFmtId="0" fontId="5" fillId="0" borderId="0"/>
    <xf numFmtId="0" fontId="3" fillId="0" borderId="0"/>
    <xf numFmtId="0" fontId="3" fillId="0" borderId="0"/>
    <xf numFmtId="165" fontId="3" fillId="0" borderId="0" applyFont="0" applyFill="0" applyBorder="0" applyAlignment="0" applyProtection="0"/>
    <xf numFmtId="0" fontId="5" fillId="0" borderId="0"/>
    <xf numFmtId="165" fontId="5" fillId="0" borderId="0" applyFont="0" applyFill="0" applyBorder="0" applyAlignment="0" applyProtection="0"/>
    <xf numFmtId="0" fontId="3" fillId="0" borderId="0"/>
    <xf numFmtId="165" fontId="3" fillId="0" borderId="0" applyFont="0" applyFill="0" applyBorder="0" applyAlignment="0" applyProtection="0"/>
    <xf numFmtId="0" fontId="5" fillId="0" borderId="0"/>
    <xf numFmtId="0" fontId="13" fillId="0" borderId="0"/>
    <xf numFmtId="0" fontId="2" fillId="0" borderId="0"/>
    <xf numFmtId="0" fontId="2" fillId="0" borderId="0"/>
    <xf numFmtId="165" fontId="2" fillId="0" borderId="0" applyFont="0" applyFill="0" applyBorder="0" applyAlignment="0" applyProtection="0"/>
    <xf numFmtId="0" fontId="2" fillId="0" borderId="0"/>
    <xf numFmtId="165" fontId="2" fillId="0" borderId="0" applyFont="0" applyFill="0" applyBorder="0" applyAlignment="0" applyProtection="0"/>
    <xf numFmtId="0" fontId="1" fillId="0" borderId="0"/>
    <xf numFmtId="165" fontId="1" fillId="0" borderId="0" applyFont="0" applyFill="0" applyBorder="0" applyAlignment="0" applyProtection="0"/>
    <xf numFmtId="0" fontId="1" fillId="0" borderId="0"/>
    <xf numFmtId="0" fontId="1" fillId="0" borderId="0"/>
    <xf numFmtId="165" fontId="1" fillId="0" borderId="0" applyFont="0" applyFill="0" applyBorder="0" applyAlignment="0" applyProtection="0"/>
    <xf numFmtId="0" fontId="1" fillId="0" borderId="0"/>
    <xf numFmtId="165" fontId="1" fillId="0" borderId="0" applyFont="0" applyFill="0" applyBorder="0" applyAlignment="0" applyProtection="0"/>
    <xf numFmtId="0" fontId="5" fillId="0" borderId="0"/>
    <xf numFmtId="0" fontId="1" fillId="0" borderId="0"/>
    <xf numFmtId="0" fontId="1" fillId="0" borderId="0"/>
    <xf numFmtId="165" fontId="1" fillId="0" borderId="0" applyFont="0" applyFill="0" applyBorder="0" applyAlignment="0" applyProtection="0"/>
    <xf numFmtId="0" fontId="1" fillId="0" borderId="0"/>
    <xf numFmtId="165" fontId="1" fillId="0" borderId="0" applyFont="0" applyFill="0" applyBorder="0" applyAlignment="0" applyProtection="0"/>
  </cellStyleXfs>
  <cellXfs count="65">
    <xf numFmtId="0" fontId="0" fillId="0" borderId="0" xfId="0"/>
    <xf numFmtId="0" fontId="6" fillId="0" borderId="0" xfId="0" applyFont="1"/>
    <xf numFmtId="0" fontId="7" fillId="0" borderId="0" xfId="0" applyFont="1"/>
    <xf numFmtId="0" fontId="8" fillId="0" borderId="0" xfId="0" applyFont="1"/>
    <xf numFmtId="165" fontId="10" fillId="0" borderId="0" xfId="1" applyFont="1" applyAlignment="1">
      <alignment horizontal="center"/>
    </xf>
    <xf numFmtId="165" fontId="11" fillId="0" borderId="0" xfId="1" applyFont="1" applyAlignment="1">
      <alignment horizontal="center"/>
    </xf>
    <xf numFmtId="0" fontId="12" fillId="0" borderId="0" xfId="0" applyFont="1"/>
    <xf numFmtId="0" fontId="9" fillId="0" borderId="0" xfId="0" applyFont="1"/>
    <xf numFmtId="164" fontId="8" fillId="0" borderId="0" xfId="1" applyNumberFormat="1" applyFont="1"/>
    <xf numFmtId="165" fontId="8" fillId="0" borderId="0" xfId="0" applyNumberFormat="1" applyFont="1"/>
    <xf numFmtId="165" fontId="7" fillId="0" borderId="0" xfId="1" applyFont="1"/>
    <xf numFmtId="0" fontId="7" fillId="2" borderId="0" xfId="0" applyFont="1" applyFill="1"/>
    <xf numFmtId="165" fontId="7" fillId="0" borderId="0" xfId="1" applyFont="1" applyProtection="1">
      <protection locked="0"/>
    </xf>
    <xf numFmtId="0" fontId="14" fillId="0" borderId="0" xfId="0" applyFont="1" applyAlignment="1">
      <alignment horizontal="center" vertical="top" wrapText="1"/>
    </xf>
    <xf numFmtId="1" fontId="0" fillId="0" borderId="0" xfId="0" applyNumberFormat="1"/>
    <xf numFmtId="0" fontId="5" fillId="0" borderId="0" xfId="0" applyFont="1"/>
    <xf numFmtId="2" fontId="7" fillId="0" borderId="0" xfId="0" applyNumberFormat="1" applyFont="1"/>
    <xf numFmtId="2" fontId="7" fillId="0" borderId="0" xfId="8" applyNumberFormat="1" applyFont="1"/>
    <xf numFmtId="49" fontId="15" fillId="0" borderId="7" xfId="1" applyNumberFormat="1" applyFont="1" applyBorder="1" applyAlignment="1">
      <alignment horizontal="left"/>
    </xf>
    <xf numFmtId="49" fontId="16" fillId="0" borderId="7" xfId="0" applyNumberFormat="1" applyFont="1" applyBorder="1"/>
    <xf numFmtId="0" fontId="22" fillId="0" borderId="0" xfId="0" applyFont="1" applyAlignment="1">
      <alignment horizontal="center" vertical="top" wrapText="1"/>
    </xf>
    <xf numFmtId="0" fontId="25" fillId="0" borderId="0" xfId="0" applyFont="1"/>
    <xf numFmtId="0" fontId="26" fillId="0" borderId="1" xfId="0" applyFont="1" applyBorder="1"/>
    <xf numFmtId="164" fontId="26" fillId="5" borderId="1" xfId="1" applyNumberFormat="1" applyFont="1" applyFill="1" applyBorder="1" applyProtection="1">
      <protection locked="0"/>
    </xf>
    <xf numFmtId="0" fontId="26" fillId="3" borderId="1" xfId="0" applyFont="1" applyFill="1" applyBorder="1"/>
    <xf numFmtId="167" fontId="26" fillId="5" borderId="1" xfId="1" applyNumberFormat="1" applyFont="1" applyFill="1" applyBorder="1" applyProtection="1">
      <protection locked="0"/>
    </xf>
    <xf numFmtId="166" fontId="26" fillId="5" borderId="1" xfId="1" applyNumberFormat="1" applyFont="1" applyFill="1" applyBorder="1" applyProtection="1">
      <protection locked="0"/>
    </xf>
    <xf numFmtId="165" fontId="26" fillId="5" borderId="1" xfId="1" applyFont="1" applyFill="1" applyBorder="1" applyProtection="1">
      <protection locked="0"/>
    </xf>
    <xf numFmtId="0" fontId="27" fillId="0" borderId="1" xfId="0" applyFont="1" applyBorder="1"/>
    <xf numFmtId="165" fontId="27" fillId="0" borderId="1" xfId="1" applyFont="1" applyFill="1" applyBorder="1" applyProtection="1"/>
    <xf numFmtId="165" fontId="27" fillId="0" borderId="6" xfId="1" applyFont="1" applyBorder="1"/>
    <xf numFmtId="0" fontId="27" fillId="0" borderId="0" xfId="0" applyFont="1"/>
    <xf numFmtId="0" fontId="28" fillId="0" borderId="0" xfId="0" applyFont="1"/>
    <xf numFmtId="164" fontId="29" fillId="0" borderId="0" xfId="1" applyNumberFormat="1" applyFont="1"/>
    <xf numFmtId="0" fontId="25" fillId="0" borderId="1" xfId="0" applyFont="1" applyBorder="1" applyAlignment="1">
      <alignment horizontal="center"/>
    </xf>
    <xf numFmtId="0" fontId="25" fillId="0" borderId="1" xfId="0" applyFont="1" applyBorder="1"/>
    <xf numFmtId="0" fontId="30" fillId="0" borderId="1" xfId="0" applyFont="1" applyBorder="1"/>
    <xf numFmtId="165" fontId="30" fillId="0" borderId="1" xfId="1" applyFont="1" applyBorder="1"/>
    <xf numFmtId="166" fontId="30" fillId="0" borderId="1" xfId="1" applyNumberFormat="1" applyFont="1" applyBorder="1"/>
    <xf numFmtId="0" fontId="30" fillId="0" borderId="0" xfId="0" applyFont="1"/>
    <xf numFmtId="165" fontId="30" fillId="0" borderId="0" xfId="1" applyFont="1"/>
    <xf numFmtId="0" fontId="31" fillId="0" borderId="1" xfId="0" applyFont="1" applyBorder="1"/>
    <xf numFmtId="0" fontId="32" fillId="0" borderId="1" xfId="0" applyFont="1" applyBorder="1"/>
    <xf numFmtId="165" fontId="32" fillId="0" borderId="1" xfId="1" applyFont="1" applyBorder="1"/>
    <xf numFmtId="165" fontId="30" fillId="0" borderId="2" xfId="1" applyFont="1" applyBorder="1"/>
    <xf numFmtId="164" fontId="30" fillId="0" borderId="0" xfId="1" applyNumberFormat="1" applyFont="1"/>
    <xf numFmtId="0" fontId="25" fillId="6" borderId="1" xfId="0" applyFont="1" applyFill="1" applyBorder="1" applyAlignment="1">
      <alignment horizontal="left"/>
    </xf>
    <xf numFmtId="165" fontId="30" fillId="6" borderId="1" xfId="1" applyFont="1" applyFill="1" applyBorder="1"/>
    <xf numFmtId="0" fontId="25" fillId="6" borderId="1" xfId="0" applyFont="1" applyFill="1" applyBorder="1"/>
    <xf numFmtId="165" fontId="25" fillId="6" borderId="6" xfId="1" applyFont="1" applyFill="1" applyBorder="1"/>
    <xf numFmtId="0" fontId="33" fillId="0" borderId="0" xfId="0" applyFont="1" applyAlignment="1">
      <alignment vertical="center"/>
    </xf>
    <xf numFmtId="0" fontId="34" fillId="0" borderId="0" xfId="0" applyFont="1"/>
    <xf numFmtId="165" fontId="34" fillId="0" borderId="0" xfId="1" applyFont="1"/>
    <xf numFmtId="0" fontId="21" fillId="0" borderId="0" xfId="0" applyFont="1"/>
    <xf numFmtId="0" fontId="23" fillId="0" borderId="0" xfId="0" applyFont="1" applyAlignment="1">
      <alignment horizontal="left" wrapText="1"/>
    </xf>
    <xf numFmtId="0" fontId="23" fillId="0" borderId="0" xfId="0" applyFont="1" applyAlignment="1">
      <alignment horizontal="left"/>
    </xf>
    <xf numFmtId="0" fontId="24" fillId="0" borderId="0" xfId="0" applyFont="1"/>
    <xf numFmtId="0" fontId="35" fillId="4" borderId="1" xfId="0" applyFont="1" applyFill="1" applyBorder="1"/>
    <xf numFmtId="2" fontId="30" fillId="0" borderId="1" xfId="0" applyNumberFormat="1" applyFont="1" applyBorder="1"/>
    <xf numFmtId="0" fontId="30" fillId="0" borderId="1" xfId="13" applyFont="1" applyBorder="1"/>
    <xf numFmtId="165" fontId="17" fillId="4" borderId="3" xfId="1" applyFont="1" applyFill="1" applyBorder="1" applyAlignment="1">
      <alignment horizontal="center" vertical="center"/>
    </xf>
    <xf numFmtId="165" fontId="17" fillId="4" borderId="4" xfId="1" applyFont="1" applyFill="1" applyBorder="1" applyAlignment="1">
      <alignment horizontal="center" vertical="center"/>
    </xf>
    <xf numFmtId="165" fontId="17" fillId="4" borderId="5" xfId="1" applyFont="1" applyFill="1" applyBorder="1" applyAlignment="1">
      <alignment horizontal="center" vertical="center"/>
    </xf>
    <xf numFmtId="49" fontId="18" fillId="0" borderId="0" xfId="1" applyNumberFormat="1" applyFont="1" applyBorder="1" applyAlignment="1">
      <alignment horizontal="center"/>
    </xf>
    <xf numFmtId="0" fontId="33" fillId="0" borderId="0" xfId="0" applyFont="1" applyAlignment="1">
      <alignment horizontal="left" vertical="top" wrapText="1"/>
    </xf>
  </cellXfs>
  <cellStyles count="32">
    <cellStyle name="Comma" xfId="1" builtinId="3"/>
    <cellStyle name="Comma 2" xfId="3" xr:uid="{00000000-0005-0000-0000-000001000000}"/>
    <cellStyle name="Comma 2 2" xfId="11" xr:uid="{00000000-0005-0000-0000-000002000000}"/>
    <cellStyle name="Comma 2 2 2" xfId="25" xr:uid="{00000000-0005-0000-0000-000002000000}"/>
    <cellStyle name="Comma 2 3" xfId="18" xr:uid="{00000000-0005-0000-0000-000003000000}"/>
    <cellStyle name="Comma 2 3 2" xfId="31" xr:uid="{00000000-0005-0000-0000-000003000000}"/>
    <cellStyle name="Comma 2 4" xfId="20" xr:uid="{00000000-0005-0000-0000-000001000000}"/>
    <cellStyle name="Comma 3" xfId="9" xr:uid="{00000000-0005-0000-0000-000004000000}"/>
    <cellStyle name="Comma 4" xfId="7" xr:uid="{00000000-0005-0000-0000-000005000000}"/>
    <cellStyle name="Comma 4 2" xfId="23" xr:uid="{00000000-0005-0000-0000-000005000000}"/>
    <cellStyle name="Comma 5" xfId="16" xr:uid="{00000000-0005-0000-0000-000006000000}"/>
    <cellStyle name="Comma 5 2" xfId="29" xr:uid="{00000000-0005-0000-0000-000006000000}"/>
    <cellStyle name="Normal" xfId="0" builtinId="0"/>
    <cellStyle name="Normal 2" xfId="4" xr:uid="{00000000-0005-0000-0000-000008000000}"/>
    <cellStyle name="Normal 2 2" xfId="12" xr:uid="{00000000-0005-0000-0000-000009000000}"/>
    <cellStyle name="Normal 2 3" xfId="6" xr:uid="{00000000-0005-0000-0000-00000A000000}"/>
    <cellStyle name="Normal 2 3 2" xfId="22" xr:uid="{00000000-0005-0000-0000-00000A000000}"/>
    <cellStyle name="Normal 2 4" xfId="15" xr:uid="{00000000-0005-0000-0000-00000B000000}"/>
    <cellStyle name="Normal 2 4 2" xfId="28" xr:uid="{00000000-0005-0000-0000-00000B000000}"/>
    <cellStyle name="Normal 3" xfId="2" xr:uid="{00000000-0005-0000-0000-00000C000000}"/>
    <cellStyle name="Normal 3 2" xfId="10" xr:uid="{00000000-0005-0000-0000-00000D000000}"/>
    <cellStyle name="Normal 3 2 2" xfId="24" xr:uid="{00000000-0005-0000-0000-00000D000000}"/>
    <cellStyle name="Normal 3 3" xfId="17" xr:uid="{00000000-0005-0000-0000-00000E000000}"/>
    <cellStyle name="Normal 3 3 2" xfId="30" xr:uid="{00000000-0005-0000-0000-00000E000000}"/>
    <cellStyle name="Normal 3 4" xfId="19" xr:uid="{00000000-0005-0000-0000-00000C000000}"/>
    <cellStyle name="Normal 4" xfId="8" xr:uid="{00000000-0005-0000-0000-00000F000000}"/>
    <cellStyle name="Normal 5" xfId="13" xr:uid="{00000000-0005-0000-0000-000010000000}"/>
    <cellStyle name="Normal 5 2" xfId="26" xr:uid="{00000000-0005-0000-0000-000010000000}"/>
    <cellStyle name="Normal 6" xfId="5" xr:uid="{00000000-0005-0000-0000-000011000000}"/>
    <cellStyle name="Normal 6 2" xfId="21" xr:uid="{00000000-0005-0000-0000-000011000000}"/>
    <cellStyle name="Normal 7" xfId="14" xr:uid="{00000000-0005-0000-0000-000012000000}"/>
    <cellStyle name="Normal 7 2" xfId="27" xr:uid="{00000000-0005-0000-0000-000012000000}"/>
  </cellStyles>
  <dxfs count="4">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s>
  <tableStyles count="0" defaultTableStyle="TableStyleMedium9" defaultPivotStyle="PivotStyleLight16"/>
  <colors>
    <mruColors>
      <color rgb="FF006362"/>
      <color rgb="FF00D739"/>
      <color rgb="FF00DC00"/>
      <color rgb="FF004B87"/>
      <color rgb="FFCE0058"/>
      <color rgb="FF8246AF"/>
      <color rgb="FF63666A"/>
      <color rgb="FF250E62"/>
      <color rgb="FF2C2A29"/>
      <color rgb="FF00334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92075</xdr:colOff>
      <xdr:row>0</xdr:row>
      <xdr:rowOff>111125</xdr:rowOff>
    </xdr:from>
    <xdr:to>
      <xdr:col>2</xdr:col>
      <xdr:colOff>514350</xdr:colOff>
      <xdr:row>0</xdr:row>
      <xdr:rowOff>560388</xdr:rowOff>
    </xdr:to>
    <xdr:pic>
      <xdr:nvPicPr>
        <xdr:cNvPr id="3" name="Picture 2">
          <a:extLst>
            <a:ext uri="{FF2B5EF4-FFF2-40B4-BE49-F238E27FC236}">
              <a16:creationId xmlns:a16="http://schemas.microsoft.com/office/drawing/2014/main" id="{69A3D610-F72A-4800-8080-F6CE5F443A2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6375" y="111125"/>
          <a:ext cx="793750" cy="44926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38100</xdr:colOff>
      <xdr:row>1</xdr:row>
      <xdr:rowOff>38100</xdr:rowOff>
    </xdr:from>
    <xdr:to>
      <xdr:col>1</xdr:col>
      <xdr:colOff>828675</xdr:colOff>
      <xdr:row>4</xdr:row>
      <xdr:rowOff>103188</xdr:rowOff>
    </xdr:to>
    <xdr:pic>
      <xdr:nvPicPr>
        <xdr:cNvPr id="3" name="Picture 2">
          <a:extLst>
            <a:ext uri="{FF2B5EF4-FFF2-40B4-BE49-F238E27FC236}">
              <a16:creationId xmlns:a16="http://schemas.microsoft.com/office/drawing/2014/main" id="{7160724D-59BC-48BA-84EE-451F90708D5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2875" y="161925"/>
          <a:ext cx="787400" cy="439738"/>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F68"/>
  <sheetViews>
    <sheetView showGridLines="0" showRowColHeaders="0" tabSelected="1" showWhiteSpace="0" topLeftCell="A41" zoomScaleNormal="100" workbookViewId="0">
      <selection activeCell="D16" sqref="D16"/>
    </sheetView>
  </sheetViews>
  <sheetFormatPr defaultColWidth="0" defaultRowHeight="11.5" zeroHeight="1" x14ac:dyDescent="0.25"/>
  <cols>
    <col min="1" max="1" width="1.54296875" style="2" customWidth="1"/>
    <col min="2" max="2" width="5.453125" style="6" customWidth="1"/>
    <col min="3" max="3" width="57.54296875" style="2" customWidth="1"/>
    <col min="4" max="4" width="18.54296875" style="10" customWidth="1"/>
    <col min="5" max="5" width="2.54296875" style="2" customWidth="1"/>
    <col min="6" max="6" width="120.1796875" style="3" customWidth="1"/>
    <col min="7" max="16384" width="9.1796875" style="2" hidden="1"/>
  </cols>
  <sheetData>
    <row r="1" spans="2:6" ht="47.15" customHeight="1" x14ac:dyDescent="0.25">
      <c r="C1" s="11"/>
    </row>
    <row r="2" spans="2:6" ht="30" customHeight="1" x14ac:dyDescent="0.2">
      <c r="B2" s="60" t="s">
        <v>0</v>
      </c>
      <c r="C2" s="61"/>
      <c r="D2" s="62"/>
    </row>
    <row r="3" spans="2:6" x14ac:dyDescent="0.25">
      <c r="B3" s="4"/>
      <c r="C3" s="5"/>
      <c r="D3" s="5"/>
    </row>
    <row r="4" spans="2:6" ht="15" customHeight="1" x14ac:dyDescent="0.3">
      <c r="B4" s="4"/>
      <c r="C4" s="63" t="s">
        <v>1</v>
      </c>
      <c r="D4" s="63"/>
      <c r="F4" s="13"/>
    </row>
    <row r="5" spans="2:6" ht="15" customHeight="1" x14ac:dyDescent="0.35">
      <c r="B5" s="4"/>
      <c r="C5" s="18"/>
      <c r="D5" s="19"/>
      <c r="F5" s="20" t="s">
        <v>2</v>
      </c>
    </row>
    <row r="6" spans="2:6" ht="28.75" customHeight="1" x14ac:dyDescent="0.25">
      <c r="B6" s="31"/>
      <c r="C6" s="22" t="s">
        <v>3</v>
      </c>
      <c r="D6" s="23" t="s">
        <v>4</v>
      </c>
      <c r="F6" s="54" t="s">
        <v>5</v>
      </c>
    </row>
    <row r="7" spans="2:6" ht="15" customHeight="1" x14ac:dyDescent="0.25">
      <c r="B7" s="31"/>
      <c r="C7" s="22" t="s">
        <v>6</v>
      </c>
      <c r="D7" s="23" t="s">
        <v>7</v>
      </c>
      <c r="F7" s="55" t="s">
        <v>8</v>
      </c>
    </row>
    <row r="8" spans="2:6" ht="15" hidden="1" customHeight="1" x14ac:dyDescent="0.25">
      <c r="B8" s="31"/>
      <c r="C8" s="24" t="s">
        <v>9</v>
      </c>
      <c r="D8" s="25">
        <f>IF((AND(D6="N",D7="N",D12="N")),((D15+D17+D18+D19+D20-D23)*25/100)-D26,0)</f>
        <v>0</v>
      </c>
      <c r="F8" s="55"/>
    </row>
    <row r="9" spans="2:6" ht="15" hidden="1" customHeight="1" x14ac:dyDescent="0.25">
      <c r="B9" s="31"/>
      <c r="C9" s="24" t="s">
        <v>10</v>
      </c>
      <c r="D9" s="25">
        <f>IF(D7="Y",(D25*30/100)-D26,0)</f>
        <v>0</v>
      </c>
      <c r="F9" s="55"/>
    </row>
    <row r="10" spans="2:6" ht="15" hidden="1" customHeight="1" x14ac:dyDescent="0.25">
      <c r="B10" s="31"/>
      <c r="C10" s="24" t="s">
        <v>11</v>
      </c>
      <c r="D10" s="25">
        <f>IF((D8+D9+D11)&gt;0,0,D60)</f>
        <v>1932</v>
      </c>
      <c r="F10" s="55"/>
    </row>
    <row r="11" spans="2:6" ht="15" hidden="1" customHeight="1" x14ac:dyDescent="0.25">
      <c r="B11" s="31"/>
      <c r="C11" s="24" t="s">
        <v>12</v>
      </c>
      <c r="D11" s="25">
        <f>IF(D12="Y",((D16*30/100)-D26),0)</f>
        <v>0</v>
      </c>
      <c r="F11" s="55"/>
    </row>
    <row r="12" spans="2:6" ht="28.75" customHeight="1" x14ac:dyDescent="0.25">
      <c r="B12" s="31"/>
      <c r="C12" s="22" t="s">
        <v>13</v>
      </c>
      <c r="D12" s="25" t="s">
        <v>7</v>
      </c>
      <c r="F12" s="54" t="s">
        <v>14</v>
      </c>
    </row>
    <row r="13" spans="2:6" ht="15" customHeight="1" x14ac:dyDescent="0.25">
      <c r="B13" s="31"/>
      <c r="C13" s="22" t="s">
        <v>15</v>
      </c>
      <c r="D13" s="26">
        <f>365/12</f>
        <v>30.416666666666668</v>
      </c>
      <c r="F13" s="55" t="s">
        <v>16</v>
      </c>
    </row>
    <row r="14" spans="2:6" ht="15" customHeight="1" x14ac:dyDescent="0.25">
      <c r="B14" s="31"/>
      <c r="C14" s="22" t="s">
        <v>17</v>
      </c>
      <c r="D14" s="23">
        <v>365</v>
      </c>
      <c r="F14" s="55" t="s">
        <v>18</v>
      </c>
    </row>
    <row r="15" spans="2:6" ht="15" customHeight="1" x14ac:dyDescent="0.25">
      <c r="B15" s="31"/>
      <c r="C15" s="22" t="s">
        <v>19</v>
      </c>
      <c r="D15" s="27">
        <v>12000</v>
      </c>
      <c r="F15" s="55" t="s">
        <v>20</v>
      </c>
    </row>
    <row r="16" spans="2:6" ht="15" customHeight="1" x14ac:dyDescent="0.25">
      <c r="B16" s="31"/>
      <c r="C16" s="22" t="s">
        <v>21</v>
      </c>
      <c r="D16" s="27"/>
      <c r="F16" s="55" t="s">
        <v>22</v>
      </c>
    </row>
    <row r="17" spans="2:6" ht="15" customHeight="1" x14ac:dyDescent="0.25">
      <c r="B17" s="31"/>
      <c r="C17" s="22" t="s">
        <v>23</v>
      </c>
      <c r="D17" s="27"/>
      <c r="F17" s="55" t="s">
        <v>24</v>
      </c>
    </row>
    <row r="18" spans="2:6" ht="15" customHeight="1" x14ac:dyDescent="0.25">
      <c r="B18" s="31"/>
      <c r="C18" s="22" t="s">
        <v>25</v>
      </c>
      <c r="D18" s="27">
        <v>0</v>
      </c>
      <c r="F18" s="54" t="s">
        <v>26</v>
      </c>
    </row>
    <row r="19" spans="2:6" ht="15" customHeight="1" x14ac:dyDescent="0.25">
      <c r="B19" s="31"/>
      <c r="C19" s="22" t="s">
        <v>27</v>
      </c>
      <c r="D19" s="27"/>
      <c r="F19" s="54" t="s">
        <v>28</v>
      </c>
    </row>
    <row r="20" spans="2:6" ht="15" customHeight="1" x14ac:dyDescent="0.25">
      <c r="B20" s="31"/>
      <c r="C20" s="22" t="s">
        <v>29</v>
      </c>
      <c r="D20" s="27"/>
      <c r="F20" s="54" t="s">
        <v>30</v>
      </c>
    </row>
    <row r="21" spans="2:6" ht="15" customHeight="1" x14ac:dyDescent="0.25">
      <c r="B21" s="31"/>
      <c r="C21" s="22" t="s">
        <v>31</v>
      </c>
      <c r="D21" s="29">
        <f>SUM(D15:D20)</f>
        <v>12000</v>
      </c>
      <c r="F21" s="55" t="s">
        <v>32</v>
      </c>
    </row>
    <row r="22" spans="2:6" ht="29.5" customHeight="1" x14ac:dyDescent="0.25">
      <c r="B22" s="31"/>
      <c r="C22" s="22" t="s">
        <v>33</v>
      </c>
      <c r="D22" s="27"/>
      <c r="F22" s="54" t="s">
        <v>34</v>
      </c>
    </row>
    <row r="23" spans="2:6" ht="15" customHeight="1" x14ac:dyDescent="0.25">
      <c r="B23" s="31"/>
      <c r="C23" s="22" t="s">
        <v>35</v>
      </c>
      <c r="D23" s="27"/>
      <c r="F23" s="55" t="s">
        <v>36</v>
      </c>
    </row>
    <row r="24" spans="2:6" ht="15" customHeight="1" x14ac:dyDescent="0.25">
      <c r="B24" s="31"/>
      <c r="C24" s="22" t="s">
        <v>37</v>
      </c>
      <c r="D24" s="29">
        <f>D22+D23</f>
        <v>0</v>
      </c>
      <c r="F24" s="55" t="s">
        <v>32</v>
      </c>
    </row>
    <row r="25" spans="2:6" ht="15" customHeight="1" x14ac:dyDescent="0.25">
      <c r="B25" s="31"/>
      <c r="C25" s="22" t="s">
        <v>38</v>
      </c>
      <c r="D25" s="29">
        <f>D21-D24</f>
        <v>12000</v>
      </c>
      <c r="F25" s="55" t="s">
        <v>39</v>
      </c>
    </row>
    <row r="26" spans="2:6" ht="15" customHeight="1" x14ac:dyDescent="0.25">
      <c r="B26" s="31"/>
      <c r="C26" s="22" t="s">
        <v>40</v>
      </c>
      <c r="D26" s="23"/>
      <c r="F26" s="56" t="s">
        <v>41</v>
      </c>
    </row>
    <row r="27" spans="2:6" ht="15" customHeight="1" x14ac:dyDescent="0.25">
      <c r="B27" s="31"/>
      <c r="C27" s="32"/>
      <c r="D27" s="33"/>
    </row>
    <row r="28" spans="2:6" ht="15" customHeight="1" thickBot="1" x14ac:dyDescent="0.3">
      <c r="B28" s="28" t="s">
        <v>42</v>
      </c>
      <c r="C28" s="28" t="s">
        <v>43</v>
      </c>
      <c r="D28" s="30">
        <f>SUM(D8:D11)</f>
        <v>1932</v>
      </c>
      <c r="F28" s="2"/>
    </row>
    <row r="29" spans="2:6" ht="15" customHeight="1" thickTop="1" x14ac:dyDescent="0.25">
      <c r="C29" s="7"/>
      <c r="D29" s="8"/>
      <c r="F29" s="12"/>
    </row>
    <row r="30" spans="2:6" ht="15" customHeight="1" x14ac:dyDescent="0.25">
      <c r="B30" s="21"/>
      <c r="C30" s="21" t="s">
        <v>44</v>
      </c>
      <c r="D30" s="45"/>
      <c r="F30" s="2"/>
    </row>
    <row r="31" spans="2:6" x14ac:dyDescent="0.25">
      <c r="B31" s="34"/>
      <c r="C31" s="46" t="s">
        <v>45</v>
      </c>
      <c r="D31" s="47"/>
      <c r="F31" s="2"/>
    </row>
    <row r="32" spans="2:6" x14ac:dyDescent="0.25">
      <c r="B32" s="35"/>
      <c r="C32" s="36" t="s">
        <v>46</v>
      </c>
      <c r="D32" s="37">
        <f>D25-D20</f>
        <v>12000</v>
      </c>
      <c r="F32" s="2"/>
    </row>
    <row r="33" spans="2:6" x14ac:dyDescent="0.25">
      <c r="B33" s="35" t="s">
        <v>47</v>
      </c>
      <c r="C33" s="36" t="s">
        <v>48</v>
      </c>
      <c r="D33" s="37">
        <f>D13</f>
        <v>30.416666666666668</v>
      </c>
      <c r="F33" s="2"/>
    </row>
    <row r="34" spans="2:6" x14ac:dyDescent="0.25">
      <c r="B34" s="35" t="s">
        <v>49</v>
      </c>
      <c r="C34" s="36" t="s">
        <v>50</v>
      </c>
      <c r="D34" s="38">
        <f>D14</f>
        <v>365</v>
      </c>
      <c r="F34" s="2"/>
    </row>
    <row r="35" spans="2:6" x14ac:dyDescent="0.25">
      <c r="B35" s="35" t="s">
        <v>42</v>
      </c>
      <c r="C35" s="36" t="s">
        <v>51</v>
      </c>
      <c r="D35" s="37">
        <f>(D32/D33)*D34</f>
        <v>144000</v>
      </c>
      <c r="F35" s="2"/>
    </row>
    <row r="36" spans="2:6" x14ac:dyDescent="0.25">
      <c r="B36" s="35"/>
      <c r="C36" s="48" t="s">
        <v>52</v>
      </c>
      <c r="D36" s="47"/>
      <c r="F36" s="2"/>
    </row>
    <row r="37" spans="2:6" x14ac:dyDescent="0.25">
      <c r="B37" s="35" t="s">
        <v>53</v>
      </c>
      <c r="C37" s="36" t="s">
        <v>54</v>
      </c>
      <c r="D37" s="37">
        <f>LOOKUP(D35,Tax_Tables!B8:B9,Tax_Tables!E8:E9)</f>
        <v>77760</v>
      </c>
      <c r="F37" s="11"/>
    </row>
    <row r="38" spans="2:6" x14ac:dyDescent="0.25">
      <c r="B38" s="35" t="s">
        <v>49</v>
      </c>
      <c r="C38" s="36" t="s">
        <v>55</v>
      </c>
      <c r="D38" s="37">
        <f>LOOKUP(D35,Tax_Tables!B8:B9,Tax_Tables!D8:D9)</f>
        <v>0.3</v>
      </c>
    </row>
    <row r="39" spans="2:6" x14ac:dyDescent="0.25">
      <c r="B39" s="35" t="s">
        <v>56</v>
      </c>
      <c r="C39" s="36" t="s">
        <v>57</v>
      </c>
      <c r="D39" s="37">
        <f>LOOKUP(D35,Tax_Tables!B8:B9,Tax_Tables!C8:C9)</f>
        <v>15552</v>
      </c>
    </row>
    <row r="40" spans="2:6" x14ac:dyDescent="0.25">
      <c r="B40" s="35" t="s">
        <v>53</v>
      </c>
      <c r="C40" s="36" t="s">
        <v>58</v>
      </c>
      <c r="D40" s="37">
        <f>Tax_Tables!H7</f>
        <v>12240</v>
      </c>
    </row>
    <row r="41" spans="2:6" x14ac:dyDescent="0.25">
      <c r="B41" s="35" t="s">
        <v>42</v>
      </c>
      <c r="C41" s="36" t="s">
        <v>59</v>
      </c>
      <c r="D41" s="37">
        <f>IF(((D35-D37)*(D38)+(D39)-D40)&lt;0,0,(D35-D37)*(D38)+(D39)-D40)</f>
        <v>23184</v>
      </c>
    </row>
    <row r="42" spans="2:6" x14ac:dyDescent="0.25">
      <c r="B42" s="35" t="s">
        <v>47</v>
      </c>
      <c r="C42" s="36" t="s">
        <v>50</v>
      </c>
      <c r="D42" s="37">
        <f>D14</f>
        <v>365</v>
      </c>
    </row>
    <row r="43" spans="2:6" x14ac:dyDescent="0.25">
      <c r="B43" s="35" t="s">
        <v>49</v>
      </c>
      <c r="C43" s="36" t="s">
        <v>15</v>
      </c>
      <c r="D43" s="38">
        <f>D13</f>
        <v>30.416666666666668</v>
      </c>
      <c r="F43" s="9"/>
    </row>
    <row r="44" spans="2:6" x14ac:dyDescent="0.25">
      <c r="B44" s="35" t="s">
        <v>42</v>
      </c>
      <c r="C44" s="36" t="s">
        <v>60</v>
      </c>
      <c r="D44" s="37">
        <f>D41/D42*D43</f>
        <v>1932</v>
      </c>
    </row>
    <row r="45" spans="2:6" x14ac:dyDescent="0.25">
      <c r="B45" s="35"/>
      <c r="C45" s="48" t="s">
        <v>61</v>
      </c>
      <c r="D45" s="47"/>
    </row>
    <row r="46" spans="2:6" x14ac:dyDescent="0.25">
      <c r="B46" s="35"/>
      <c r="C46" s="36" t="s">
        <v>62</v>
      </c>
      <c r="D46" s="37">
        <f>D35</f>
        <v>144000</v>
      </c>
    </row>
    <row r="47" spans="2:6" x14ac:dyDescent="0.25">
      <c r="B47" s="35" t="s">
        <v>56</v>
      </c>
      <c r="C47" s="36" t="s">
        <v>63</v>
      </c>
      <c r="D47" s="37">
        <f>D20</f>
        <v>0</v>
      </c>
    </row>
    <row r="48" spans="2:6" x14ac:dyDescent="0.25">
      <c r="B48" s="35" t="s">
        <v>42</v>
      </c>
      <c r="C48" s="36" t="s">
        <v>64</v>
      </c>
      <c r="D48" s="37">
        <f>SUM(D46:D47)</f>
        <v>144000</v>
      </c>
    </row>
    <row r="49" spans="2:6" x14ac:dyDescent="0.25">
      <c r="B49" s="35"/>
      <c r="C49" s="48" t="s">
        <v>65</v>
      </c>
      <c r="D49" s="47"/>
    </row>
    <row r="50" spans="2:6" x14ac:dyDescent="0.25">
      <c r="B50" s="35" t="s">
        <v>53</v>
      </c>
      <c r="C50" s="36" t="s">
        <v>66</v>
      </c>
      <c r="D50" s="37">
        <f>LOOKUP(D48,Tax_Tables!B8:B9,Tax_Tables!E8:E9)</f>
        <v>77760</v>
      </c>
    </row>
    <row r="51" spans="2:6" x14ac:dyDescent="0.25">
      <c r="B51" s="35" t="s">
        <v>49</v>
      </c>
      <c r="C51" s="36" t="s">
        <v>55</v>
      </c>
      <c r="D51" s="37">
        <f>LOOKUP(D48,Tax_Tables!B8:B9,Tax_Tables!D8:D9)</f>
        <v>0.3</v>
      </c>
    </row>
    <row r="52" spans="2:6" x14ac:dyDescent="0.25">
      <c r="B52" s="35" t="s">
        <v>56</v>
      </c>
      <c r="C52" s="36" t="s">
        <v>67</v>
      </c>
      <c r="D52" s="37">
        <f>LOOKUP(D48,Tax_Tables!B8:B9,Tax_Tables!C8:C9)</f>
        <v>15552</v>
      </c>
    </row>
    <row r="53" spans="2:6" x14ac:dyDescent="0.25">
      <c r="B53" s="35" t="s">
        <v>53</v>
      </c>
      <c r="C53" s="36" t="s">
        <v>58</v>
      </c>
      <c r="D53" s="37">
        <f>Tax_Tables!H7</f>
        <v>12240</v>
      </c>
    </row>
    <row r="54" spans="2:6" x14ac:dyDescent="0.25">
      <c r="B54" s="35" t="s">
        <v>42</v>
      </c>
      <c r="C54" s="36" t="s">
        <v>68</v>
      </c>
      <c r="D54" s="37">
        <f>IF(((D48-D50)*(D51)+(D52)-D53)&lt;0,0,(D48-D50)*(D51)+(D52)-D53)</f>
        <v>23184</v>
      </c>
      <c r="F54" s="2"/>
    </row>
    <row r="55" spans="2:6" x14ac:dyDescent="0.25">
      <c r="B55" s="35" t="s">
        <v>53</v>
      </c>
      <c r="C55" s="36" t="s">
        <v>69</v>
      </c>
      <c r="D55" s="37">
        <f>D41</f>
        <v>23184</v>
      </c>
      <c r="F55" s="2"/>
    </row>
    <row r="56" spans="2:6" x14ac:dyDescent="0.25">
      <c r="B56" s="35" t="s">
        <v>42</v>
      </c>
      <c r="C56" s="36" t="s">
        <v>70</v>
      </c>
      <c r="D56" s="37">
        <f>IF(D54&lt;0,0,D54-D55)</f>
        <v>0</v>
      </c>
      <c r="F56" s="2"/>
    </row>
    <row r="57" spans="2:6" x14ac:dyDescent="0.25">
      <c r="B57" s="21"/>
      <c r="C57" s="39"/>
      <c r="D57" s="40"/>
    </row>
    <row r="58" spans="2:6" x14ac:dyDescent="0.25">
      <c r="B58" s="41"/>
      <c r="C58" s="42" t="s">
        <v>71</v>
      </c>
      <c r="D58" s="43">
        <f>IF(D56&lt;0,D44,IF(D44&lt;0,0,D44+D56))</f>
        <v>1932</v>
      </c>
      <c r="F58" s="2"/>
    </row>
    <row r="59" spans="2:6" x14ac:dyDescent="0.25">
      <c r="B59" s="35" t="s">
        <v>53</v>
      </c>
      <c r="C59" s="36" t="s">
        <v>72</v>
      </c>
      <c r="D59" s="44">
        <f>D26</f>
        <v>0</v>
      </c>
      <c r="F59" s="2"/>
    </row>
    <row r="60" spans="2:6" ht="12" thickBot="1" x14ac:dyDescent="0.3">
      <c r="B60" s="35" t="s">
        <v>42</v>
      </c>
      <c r="C60" s="48" t="s">
        <v>43</v>
      </c>
      <c r="D60" s="49">
        <f>D58-D59</f>
        <v>1932</v>
      </c>
      <c r="F60" s="2"/>
    </row>
    <row r="61" spans="2:6" ht="12" thickTop="1" x14ac:dyDescent="0.25">
      <c r="F61" s="2"/>
    </row>
    <row r="62" spans="2:6" x14ac:dyDescent="0.25"/>
    <row r="63" spans="2:6" x14ac:dyDescent="0.25">
      <c r="B63" s="50" t="s">
        <v>73</v>
      </c>
      <c r="C63" s="51"/>
      <c r="D63" s="52"/>
      <c r="E63" s="51"/>
      <c r="F63" s="53"/>
    </row>
    <row r="64" spans="2:6" x14ac:dyDescent="0.2">
      <c r="B64" s="64" t="s">
        <v>74</v>
      </c>
      <c r="C64" s="64"/>
      <c r="D64" s="64"/>
      <c r="E64" s="64"/>
      <c r="F64" s="64"/>
    </row>
    <row r="65" spans="2:6" x14ac:dyDescent="0.25">
      <c r="B65" s="50" t="s">
        <v>75</v>
      </c>
      <c r="C65" s="51"/>
      <c r="D65" s="52"/>
      <c r="E65" s="51"/>
      <c r="F65" s="53"/>
    </row>
    <row r="66" spans="2:6" x14ac:dyDescent="0.25">
      <c r="B66" s="50" t="s">
        <v>76</v>
      </c>
      <c r="C66" s="51"/>
      <c r="D66" s="52"/>
      <c r="E66" s="51"/>
      <c r="F66" s="53"/>
    </row>
    <row r="67" spans="2:6" x14ac:dyDescent="0.25">
      <c r="B67" s="50" t="s">
        <v>77</v>
      </c>
      <c r="C67" s="51"/>
      <c r="D67" s="52"/>
      <c r="E67" s="51"/>
      <c r="F67" s="53"/>
    </row>
    <row r="68" spans="2:6" x14ac:dyDescent="0.25"/>
  </sheetData>
  <sheetProtection algorithmName="SHA-512" hashValue="ooJYG1xc//bvtgUxENJxjk8L83TEKzLleuvumsFf3qLmT0rbp63955AwHABlVjtQPbSn4F9oCjH6S3e9xjm77w==" saltValue="hl7yqHFdHGbWUuDAuvVITw==" spinCount="100000" sheet="1" objects="1" selectLockedCells="1"/>
  <mergeCells count="3">
    <mergeCell ref="B2:D2"/>
    <mergeCell ref="C4:D4"/>
    <mergeCell ref="B64:F64"/>
  </mergeCells>
  <conditionalFormatting sqref="D15">
    <cfRule type="expression" dxfId="3" priority="6">
      <formula>$D$12="Y"</formula>
    </cfRule>
    <cfRule type="cellIs" dxfId="2" priority="8" operator="equal">
      <formula>$D$12="N"</formula>
    </cfRule>
  </conditionalFormatting>
  <conditionalFormatting sqref="D16">
    <cfRule type="expression" dxfId="1" priority="1">
      <formula>$D$12="N"</formula>
    </cfRule>
  </conditionalFormatting>
  <conditionalFormatting sqref="D17:D20">
    <cfRule type="expression" dxfId="0" priority="2">
      <formula>$D$12="Y"</formula>
    </cfRule>
  </conditionalFormatting>
  <pageMargins left="0.7" right="0.7" top="0.55833333333333335" bottom="0.75" header="0.3" footer="0.3"/>
  <pageSetup paperSize="9" scale="61" orientation="portrait" r:id="rId1"/>
  <headerFooter>
    <oddHeader xml:space="preserve">&amp;L
</oddHead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4A85623D-DC29-479D-B949-1470246A7C84}">
          <x14:formula1>
            <xm:f>Sheet1!$A$1:$A$2</xm:f>
          </x14:formula1>
          <xm:sqref>D6:D7 D12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K11"/>
  <sheetViews>
    <sheetView showGridLines="0" showRowColHeaders="0" zoomScaleNormal="100" workbookViewId="0">
      <selection activeCell="E10" sqref="E10"/>
    </sheetView>
  </sheetViews>
  <sheetFormatPr defaultColWidth="0" defaultRowHeight="10" zeroHeight="1" x14ac:dyDescent="0.2"/>
  <cols>
    <col min="1" max="1" width="1.453125" style="2" customWidth="1"/>
    <col min="2" max="2" width="16.81640625" style="2" bestFit="1" customWidth="1"/>
    <col min="3" max="3" width="13.1796875" style="2" bestFit="1" customWidth="1"/>
    <col min="4" max="4" width="8.453125" style="2" customWidth="1"/>
    <col min="5" max="5" width="14.453125" style="2" bestFit="1" customWidth="1"/>
    <col min="6" max="6" width="8.453125" style="2" customWidth="1"/>
    <col min="7" max="7" width="15.81640625" style="2" customWidth="1"/>
    <col min="8" max="8" width="13.54296875" style="2" customWidth="1"/>
    <col min="9" max="9" width="4.26953125" style="2" customWidth="1"/>
    <col min="10" max="11" width="0" style="2" hidden="1" customWidth="1"/>
    <col min="12" max="16384" width="40" style="2" hidden="1"/>
  </cols>
  <sheetData>
    <row r="1" spans="2:8" x14ac:dyDescent="0.2"/>
    <row r="2" spans="2:8" x14ac:dyDescent="0.2"/>
    <row r="3" spans="2:8" x14ac:dyDescent="0.2"/>
    <row r="4" spans="2:8" x14ac:dyDescent="0.2"/>
    <row r="5" spans="2:8" x14ac:dyDescent="0.2"/>
    <row r="6" spans="2:8" ht="2.15" customHeight="1" x14ac:dyDescent="0.25">
      <c r="B6" s="1"/>
    </row>
    <row r="7" spans="2:8" s="1" customFormat="1" ht="11.5" x14ac:dyDescent="0.25">
      <c r="B7" s="57" t="s">
        <v>78</v>
      </c>
      <c r="C7" s="57" t="s">
        <v>79</v>
      </c>
      <c r="D7" s="57" t="s">
        <v>80</v>
      </c>
      <c r="E7" s="57" t="s">
        <v>81</v>
      </c>
      <c r="F7" s="21"/>
      <c r="G7" s="57" t="s">
        <v>82</v>
      </c>
      <c r="H7" s="36">
        <v>12240</v>
      </c>
    </row>
    <row r="8" spans="2:8" ht="11.5" x14ac:dyDescent="0.25">
      <c r="B8" s="36">
        <v>0</v>
      </c>
      <c r="C8" s="36">
        <v>0</v>
      </c>
      <c r="D8" s="58">
        <v>0.2</v>
      </c>
      <c r="E8" s="36">
        <v>0</v>
      </c>
      <c r="F8" s="39"/>
      <c r="G8" s="39"/>
      <c r="H8" s="39"/>
    </row>
    <row r="9" spans="2:8" ht="11.5" x14ac:dyDescent="0.25">
      <c r="B9" s="59">
        <v>77760</v>
      </c>
      <c r="C9" s="36">
        <f>B9*D8</f>
        <v>15552</v>
      </c>
      <c r="D9" s="58">
        <v>0.3</v>
      </c>
      <c r="E9" s="59">
        <v>77760</v>
      </c>
      <c r="F9" s="39"/>
      <c r="G9" s="39"/>
      <c r="H9" s="39"/>
    </row>
    <row r="10" spans="2:8" x14ac:dyDescent="0.2">
      <c r="G10" s="16"/>
      <c r="H10" s="17"/>
    </row>
    <row r="11" spans="2:8" x14ac:dyDescent="0.2"/>
  </sheetData>
  <sheetProtection algorithmName="SHA-512" hashValue="46aasB2iCouJg9meIKibmQ0WXJT6cV/qV5Sxbh4X7IYs7PmXhCViVKrd+fd7Wmt0cPfOsiy2K13rgztP8oKSTA==" saltValue="LkmosNOJ0Z/QjtrEe3Npfg==" spinCount="100000" sheet="1" objects="1" selectLockedCells="1"/>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426EAB-8CD4-4336-A472-BCDC2DFECE95}">
  <sheetPr codeName="Sheet2"/>
  <dimension ref="A1:A2"/>
  <sheetViews>
    <sheetView workbookViewId="0">
      <selection activeCell="A3" sqref="A3"/>
    </sheetView>
  </sheetViews>
  <sheetFormatPr defaultRowHeight="12.5" x14ac:dyDescent="0.25"/>
  <sheetData>
    <row r="1" spans="1:1" x14ac:dyDescent="0.25">
      <c r="A1" s="15" t="s">
        <v>4</v>
      </c>
    </row>
    <row r="2" spans="1:1" x14ac:dyDescent="0.25">
      <c r="A2" s="15" t="s">
        <v>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40C949-9EA6-4490-9511-95ACD5F0B5DE}">
  <sheetPr codeName="Sheet8"/>
  <dimension ref="A1:B3"/>
  <sheetViews>
    <sheetView workbookViewId="0">
      <selection activeCell="F8" sqref="F8"/>
    </sheetView>
  </sheetViews>
  <sheetFormatPr defaultRowHeight="12.5" x14ac:dyDescent="0.25"/>
  <sheetData>
    <row r="1" spans="1:2" x14ac:dyDescent="0.25">
      <c r="A1" t="s">
        <v>83</v>
      </c>
      <c r="B1" s="14">
        <v>20</v>
      </c>
    </row>
    <row r="2" spans="1:2" x14ac:dyDescent="0.25">
      <c r="A2" t="s">
        <v>84</v>
      </c>
      <c r="B2" s="14">
        <v>80</v>
      </c>
    </row>
    <row r="3" spans="1:2" x14ac:dyDescent="0.25">
      <c r="B3" s="14">
        <v>100</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SyracuseOfficeCustomData>{"createMode":"plain_doc","forceRefresh":"0"}</SyracuseOfficeCustomData>
</file>

<file path=customXml/item2.xml><?xml version="1.0" encoding="utf-8"?>
<ct:contentTypeSchema xmlns:ct="http://schemas.microsoft.com/office/2006/metadata/contentType" xmlns:ma="http://schemas.microsoft.com/office/2006/metadata/properties/metaAttributes" ct:_="" ma:_="" ma:contentTypeName="Document" ma:contentTypeID="0x010100265D634177DB1B42899143E3DB436087" ma:contentTypeVersion="19" ma:contentTypeDescription="Create a new document." ma:contentTypeScope="" ma:versionID="3bbd714c22ae7b745d107fde98b7a6aa">
  <xsd:schema xmlns:xsd="http://www.w3.org/2001/XMLSchema" xmlns:xs="http://www.w3.org/2001/XMLSchema" xmlns:p="http://schemas.microsoft.com/office/2006/metadata/properties" xmlns:ns1="http://schemas.microsoft.com/sharepoint/v3" xmlns:ns2="71037282-4172-42af-8e02-c41ee92b0631" xmlns:ns3="20291ebb-8fd5-4a4a-b5a6-ec5249e68ab7" targetNamespace="http://schemas.microsoft.com/office/2006/metadata/properties" ma:root="true" ma:fieldsID="27bebcfa878e24c2e6832b55e2621fa8" ns1:_="" ns2:_="" ns3:_="">
    <xsd:import namespace="http://schemas.microsoft.com/sharepoint/v3"/>
    <xsd:import namespace="71037282-4172-42af-8e02-c41ee92b0631"/>
    <xsd:import namespace="20291ebb-8fd5-4a4a-b5a6-ec5249e68ab7"/>
    <xsd:element name="properties">
      <xsd:complexType>
        <xsd:sequence>
          <xsd:element name="documentManagement">
            <xsd:complexType>
              <xsd:all>
                <xsd:element ref="ns2:MediaServiceMetadata" minOccurs="0"/>
                <xsd:element ref="ns2:MediaServiceFastMetadata" minOccurs="0"/>
                <xsd:element ref="ns2:MediaServiceAutoTags" minOccurs="0"/>
                <xsd:element ref="ns3:SharedWithUsers" minOccurs="0"/>
                <xsd:element ref="ns3:SharedWithDetails" minOccurs="0"/>
                <xsd:element ref="ns1:_ip_UnifiedCompliancePolicyProperties" minOccurs="0"/>
                <xsd:element ref="ns1:_ip_UnifiedCompliancePolicyUIAction" minOccurs="0"/>
                <xsd:element ref="ns2:MediaServiceDateTaken" minOccurs="0"/>
                <xsd:element ref="ns2:MediaServiceOCR" minOccurs="0"/>
                <xsd:element ref="ns2:MediaServiceEventHashCode" minOccurs="0"/>
                <xsd:element ref="ns2:MediaServiceGenerationTime" minOccurs="0"/>
                <xsd:element ref="ns2:MediaServiceAutoKeyPoints" minOccurs="0"/>
                <xsd:element ref="ns2:MediaServiceKeyPoints" minOccurs="0"/>
                <xsd:element ref="ns2:MediaServiceObjectDetectorVersions" minOccurs="0"/>
                <xsd:element ref="ns2:MediaLengthInSecond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3" nillable="true" ma:displayName="Unified Compliance Policy Properties" ma:description="" ma:hidden="true" ma:internalName="_ip_UnifiedCompliancePolicyProperties">
      <xsd:simpleType>
        <xsd:restriction base="dms:Note"/>
      </xsd:simpleType>
    </xsd:element>
    <xsd:element name="_ip_UnifiedCompliancePolicyUIAction" ma:index="14" nillable="true" ma:displayName="Unified Compliance Policy UI Action" ma:descrip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1037282-4172-42af-8e02-c41ee92b0631"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0" nillable="true" ma:displayName="MediaServiceAutoTags" ma:description="" ma:internalName="MediaServiceAutoTags"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MediaServiceOCR" ma:internalName="MediaServiceOCR" ma:readOnly="true">
      <xsd:simpleType>
        <xsd:restriction base="dms:Note">
          <xsd:maxLength value="255"/>
        </xsd:restriction>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2b9d7700-8801-4e65-905e-5029f7d3d661" ma:termSetId="09814cd3-568e-fe90-9814-8d621ff8fb84" ma:anchorId="fba54fb3-c3e1-fe81-a776-ca4b69148c4d" ma:open="true" ma:isKeyword="false">
      <xsd:complexType>
        <xsd:sequence>
          <xsd:element ref="pc:Terms" minOccurs="0" maxOccurs="1"/>
        </xsd:sequence>
      </xsd:complex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0291ebb-8fd5-4a4a-b5a6-ec5249e68ab7" elementFormDefault="qualified">
    <xsd:import namespace="http://schemas.microsoft.com/office/2006/documentManagement/types"/>
    <xsd:import namespace="http://schemas.microsoft.com/office/infopath/2007/PartnerControls"/>
    <xsd:element name="SharedWithUsers" ma:index="11"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description="" ma:internalName="SharedWithDetails" ma:readOnly="true">
      <xsd:simpleType>
        <xsd:restriction base="dms:Note">
          <xsd:maxLength value="255"/>
        </xsd:restriction>
      </xsd:simpleType>
    </xsd:element>
    <xsd:element name="TaxCatchAll" ma:index="25" nillable="true" ma:displayName="Taxonomy Catch All Column" ma:hidden="true" ma:list="{a6b8a1a8-267b-4a26-9659-26ee78965ad5}" ma:internalName="TaxCatchAll" ma:showField="CatchAllData" ma:web="20291ebb-8fd5-4a4a-b5a6-ec5249e68ab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documentManagement>
    <lcf76f155ced4ddcb4097134ff3c332f xmlns="71037282-4172-42af-8e02-c41ee92b0631">
      <Terms xmlns="http://schemas.microsoft.com/office/infopath/2007/PartnerControls"/>
    </lcf76f155ced4ddcb4097134ff3c332f>
    <TaxCatchAll xmlns="20291ebb-8fd5-4a4a-b5a6-ec5249e68ab7" xsi:nil="true"/>
    <SharedWithUsers xmlns="20291ebb-8fd5-4a4a-b5a6-ec5249e68ab7">
      <UserInfo>
        <DisplayName/>
        <AccountId xsi:nil="true"/>
        <AccountType/>
      </UserInfo>
    </SharedWithUsers>
    <MediaLengthInSeconds xmlns="71037282-4172-42af-8e02-c41ee92b0631" xsi:nil="true"/>
    <_ip_UnifiedCompliancePolicyUIAction xmlns="http://schemas.microsoft.com/sharepoint/v3" xsi:nil="true"/>
    <_ip_UnifiedCompliancePolicyProperties xmlns="http://schemas.microsoft.com/sharepoint/v3" xsi:nil="true"/>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159BC2A-8180-4C32-A69B-6F99E0E59E8D}">
  <ds:schemaRefs/>
</ds:datastoreItem>
</file>

<file path=customXml/itemProps2.xml><?xml version="1.0" encoding="utf-8"?>
<ds:datastoreItem xmlns:ds="http://schemas.openxmlformats.org/officeDocument/2006/customXml" ds:itemID="{D43FBC6E-061A-4FE2-997D-FA751F30724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1037282-4172-42af-8e02-c41ee92b0631"/>
    <ds:schemaRef ds:uri="20291ebb-8fd5-4a4a-b5a6-ec5249e68ab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DFDF505-AC7B-42F0-B4AF-214877F557E0}">
  <ds:schemaRefs>
    <ds:schemaRef ds:uri="http://schemas.microsoft.com/office/2006/metadata/properties"/>
    <ds:schemaRef ds:uri="http://schemas.microsoft.com/sharepoint/v3"/>
    <ds:schemaRef ds:uri="http://www.w3.org/XML/1998/namespace"/>
    <ds:schemaRef ds:uri="http://schemas.openxmlformats.org/package/2006/metadata/core-properties"/>
    <ds:schemaRef ds:uri="71037282-4172-42af-8e02-c41ee92b0631"/>
    <ds:schemaRef ds:uri="http://schemas.microsoft.com/office/2006/documentManagement/types"/>
    <ds:schemaRef ds:uri="http://schemas.microsoft.com/office/infopath/2007/PartnerControls"/>
    <ds:schemaRef ds:uri="20291ebb-8fd5-4a4a-b5a6-ec5249e68ab7"/>
    <ds:schemaRef ds:uri="http://purl.org/dc/dcmitype/"/>
    <ds:schemaRef ds:uri="http://purl.org/dc/terms/"/>
    <ds:schemaRef ds:uri="http://purl.org/dc/elements/1.1/"/>
  </ds:schemaRefs>
</ds:datastoreItem>
</file>

<file path=customXml/itemProps4.xml><?xml version="1.0" encoding="utf-8"?>
<ds:datastoreItem xmlns:ds="http://schemas.openxmlformats.org/officeDocument/2006/customXml" ds:itemID="{1CDCDC42-3F90-4815-8DFE-2B551B444666}">
  <ds:schemaRefs>
    <ds:schemaRef ds:uri="http://schemas.microsoft.com/sharepoint/v3/contenttype/forms"/>
  </ds:schemaRefs>
</ds:datastoreItem>
</file>

<file path=docMetadata/LabelInfo.xml><?xml version="1.0" encoding="utf-8"?>
<clbl:labelList xmlns:clbl="http://schemas.microsoft.com/office/2020/mipLabelMetadata">
  <clbl:label id="{3e32dd7c-41f6-492d-a1a3-c58eb02cf4f8}" enabled="0" method="" siteId="{3e32dd7c-41f6-492d-a1a3-c58eb02cf4f8}" removed="1"/>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4</vt:i4>
      </vt:variant>
    </vt:vector>
  </HeadingPairs>
  <TitlesOfParts>
    <vt:vector size="4" baseType="lpstr">
      <vt:lpstr>Tax Calculation</vt:lpstr>
      <vt:lpstr>Tax_Tables</vt:lpstr>
      <vt:lpstr>Sheet1</vt:lpstr>
      <vt:lpstr>LookUp List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Therese</dc:creator>
  <cp:keywords/>
  <dc:description/>
  <cp:lastModifiedBy>Marema, Bazil</cp:lastModifiedBy>
  <cp:revision/>
  <dcterms:created xsi:type="dcterms:W3CDTF">2005-03-03T11:13:30Z</dcterms:created>
  <dcterms:modified xsi:type="dcterms:W3CDTF">2026-04-07T12:23:19Z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0x010100265D634177DB1B42899143E3DB436087</vt:lpwstr>
  </property>
  <property fmtid="{D5CDD505-2E9C-101B-9397-08002B2CF9AE}" pid="3" name="Order">
    <vt:r8>554100</vt:r8>
  </property>
  <property fmtid="{D5CDD505-2E9C-101B-9397-08002B2CF9AE}" pid="4" name="xd_Signature">
    <vt:bool>false</vt:bool>
  </property>
  <property fmtid="{D5CDD505-2E9C-101B-9397-08002B2CF9AE}" pid="5" name="xd_ProgID">
    <vt:lpwstr/>
  </property>
  <property fmtid="{D5CDD505-2E9C-101B-9397-08002B2CF9AE}" pid="6" name="ComplianceAssetId">
    <vt:lpwstr/>
  </property>
  <property fmtid="{D5CDD505-2E9C-101B-9397-08002B2CF9AE}" pid="7" name="TemplateUrl">
    <vt:lpwstr/>
  </property>
  <property fmtid="{D5CDD505-2E9C-101B-9397-08002B2CF9AE}" pid="8" name="_ExtendedDescription">
    <vt:lpwstr/>
  </property>
  <property fmtid="{D5CDD505-2E9C-101B-9397-08002B2CF9AE}" pid="9" name="TriggerFlowInfo">
    <vt:lpwstr/>
  </property>
  <property fmtid="{D5CDD505-2E9C-101B-9397-08002B2CF9AE}" pid="10" name="MediaServiceImageTags">
    <vt:lpwstr/>
  </property>
</Properties>
</file>