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sage365-my.sharepoint.com/personal/kavitha_ishwarlaal_sage_com/Documents/Documents/COMPLIANCE/Zimbabwe/"/>
    </mc:Choice>
  </mc:AlternateContent>
  <xr:revisionPtr revIDLastSave="6" documentId="8_{9F18F3A2-3A30-44C8-912F-FA361F8E59A5}" xr6:coauthVersionLast="47" xr6:coauthVersionMax="47" xr10:uidLastSave="{DCA8B07D-6357-4907-B8D4-F299A7FAF62D}"/>
  <bookViews>
    <workbookView xWindow="-110" yWindow="-110" windowWidth="25820" windowHeight="15500" activeTab="1" xr2:uid="{00000000-000D-0000-FFFF-FFFF00000000}"/>
  </bookViews>
  <sheets>
    <sheet name="Monthly" sheetId="3" r:id="rId1"/>
    <sheet name="Annual" sheetId="7" r:id="rId2"/>
    <sheet name="12 Months Tax Tables  "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7" i="7" l="1"/>
  <c r="I45" i="7" l="1"/>
  <c r="I44" i="7"/>
  <c r="E23" i="3"/>
  <c r="E24" i="3"/>
  <c r="E25" i="3"/>
  <c r="E22" i="3"/>
  <c r="E21" i="3"/>
  <c r="E58" i="7"/>
  <c r="C59" i="7" s="1"/>
  <c r="C48" i="7"/>
  <c r="E57" i="7"/>
  <c r="C58" i="7" s="1"/>
  <c r="E56" i="7"/>
  <c r="C57" i="7" s="1"/>
  <c r="C44" i="7"/>
  <c r="E54" i="7"/>
  <c r="C55" i="7" s="1"/>
  <c r="I22" i="7"/>
  <c r="I17" i="7"/>
  <c r="I14" i="7"/>
  <c r="I19" i="7" s="1"/>
  <c r="I20" i="7" s="1"/>
  <c r="E47" i="6"/>
  <c r="E46" i="6"/>
  <c r="E45" i="6"/>
  <c r="E44" i="6"/>
  <c r="E43" i="6"/>
  <c r="E54" i="6" s="1"/>
  <c r="C55" i="6" s="1"/>
  <c r="E58" i="6"/>
  <c r="C59" i="6" s="1"/>
  <c r="E57" i="6"/>
  <c r="C58" i="6" s="1"/>
  <c r="C57" i="6"/>
  <c r="E56" i="6"/>
  <c r="E55" i="6"/>
  <c r="C56" i="6" s="1"/>
  <c r="C48" i="6"/>
  <c r="C47" i="6"/>
  <c r="C46" i="6"/>
  <c r="C45" i="6"/>
  <c r="I22" i="6"/>
  <c r="I17" i="6"/>
  <c r="I14" i="6"/>
  <c r="I19" i="6" s="1"/>
  <c r="I20" i="6" s="1"/>
  <c r="C22" i="3" l="1"/>
  <c r="I22" i="3"/>
  <c r="I23" i="3" s="1"/>
  <c r="I24" i="3" s="1"/>
  <c r="I25" i="3" s="1"/>
  <c r="I26" i="3" s="1"/>
  <c r="C45" i="7"/>
  <c r="J45" i="7" s="1"/>
  <c r="K45" i="7" s="1"/>
  <c r="E55" i="7"/>
  <c r="C56" i="7" s="1"/>
  <c r="J48" i="7"/>
  <c r="I23" i="7"/>
  <c r="J43" i="7"/>
  <c r="C47" i="7"/>
  <c r="J47" i="7" s="1"/>
  <c r="K47" i="7" s="1"/>
  <c r="J44" i="7"/>
  <c r="K44" i="7" s="1"/>
  <c r="I55" i="7"/>
  <c r="C46" i="7"/>
  <c r="J46" i="7" s="1"/>
  <c r="C44" i="6"/>
  <c r="I44" i="6"/>
  <c r="I45" i="6" s="1"/>
  <c r="I56" i="6" s="1"/>
  <c r="J48" i="6"/>
  <c r="J45" i="6"/>
  <c r="K45" i="6" s="1"/>
  <c r="J44" i="6"/>
  <c r="K44" i="6" s="1"/>
  <c r="I23" i="6"/>
  <c r="J43" i="6"/>
  <c r="J46" i="6"/>
  <c r="K46" i="6" s="1"/>
  <c r="J47" i="6"/>
  <c r="K47" i="6" s="1"/>
  <c r="I46" i="6"/>
  <c r="I55" i="6"/>
  <c r="C26" i="3"/>
  <c r="C25" i="3"/>
  <c r="C24" i="3"/>
  <c r="C23" i="3"/>
  <c r="I10" i="3"/>
  <c r="J21" i="3" s="1"/>
  <c r="J26" i="3" l="1"/>
  <c r="J54" i="7"/>
  <c r="J59" i="7"/>
  <c r="J57" i="7"/>
  <c r="J55" i="7"/>
  <c r="K55" i="7" s="1"/>
  <c r="J56" i="7"/>
  <c r="K56" i="7" s="1"/>
  <c r="J58" i="7"/>
  <c r="K58" i="7" s="1"/>
  <c r="J49" i="7"/>
  <c r="I47" i="6"/>
  <c r="I57" i="6"/>
  <c r="J49" i="6"/>
  <c r="J58" i="6"/>
  <c r="K58" i="6" s="1"/>
  <c r="J55" i="6"/>
  <c r="K55" i="6" s="1"/>
  <c r="J57" i="6"/>
  <c r="K57" i="6" s="1"/>
  <c r="J54" i="6"/>
  <c r="J59" i="6"/>
  <c r="J56" i="6"/>
  <c r="K56" i="6" s="1"/>
  <c r="J24" i="3"/>
  <c r="J25" i="3"/>
  <c r="J22" i="3"/>
  <c r="K22" i="3" s="1"/>
  <c r="J23" i="3"/>
  <c r="K23" i="3" s="1"/>
  <c r="J27" i="3" l="1"/>
  <c r="J60" i="7"/>
  <c r="I56" i="7"/>
  <c r="I46" i="7"/>
  <c r="I58" i="6"/>
  <c r="I48" i="6"/>
  <c r="J60" i="6"/>
  <c r="K24" i="3"/>
  <c r="K46" i="7" l="1"/>
  <c r="I57" i="7"/>
  <c r="K57" i="7" s="1"/>
  <c r="I59" i="6"/>
  <c r="K59" i="6" s="1"/>
  <c r="K60" i="6" s="1"/>
  <c r="I25" i="6" s="1"/>
  <c r="K48" i="6"/>
  <c r="K49" i="6" s="1"/>
  <c r="I26" i="6" s="1"/>
  <c r="I29" i="6" s="1"/>
  <c r="I58" i="7" l="1"/>
  <c r="I48" i="7"/>
  <c r="I27" i="6"/>
  <c r="I30" i="6" s="1"/>
  <c r="I38" i="6" s="1"/>
  <c r="K25" i="3"/>
  <c r="I59" i="7" l="1"/>
  <c r="K59" i="7" s="1"/>
  <c r="K60" i="7" s="1"/>
  <c r="I25" i="7" s="1"/>
  <c r="K48" i="7"/>
  <c r="K49" i="7" s="1"/>
  <c r="I26" i="7" s="1"/>
  <c r="I29" i="7" s="1"/>
  <c r="I32" i="6"/>
  <c r="I33" i="6" s="1"/>
  <c r="I34" i="6" s="1"/>
  <c r="I36" i="6" s="1"/>
  <c r="K26" i="3"/>
  <c r="K27" i="3" s="1"/>
  <c r="I12" i="3" s="1"/>
  <c r="I14" i="3" s="1"/>
  <c r="I15" i="3" s="1"/>
  <c r="I16" i="3" s="1"/>
  <c r="I27" i="7" l="1"/>
  <c r="I30" i="7" s="1"/>
  <c r="I38" i="7" s="1"/>
  <c r="I32" i="7" l="1"/>
  <c r="I33" i="7" l="1"/>
  <c r="I34" i="7" s="1"/>
  <c r="I36" i="7" s="1"/>
</calcChain>
</file>

<file path=xl/sharedStrings.xml><?xml version="1.0" encoding="utf-8"?>
<sst xmlns="http://schemas.openxmlformats.org/spreadsheetml/2006/main" count="239" uniqueCount="58">
  <si>
    <t>Add 3% AIDS Levy</t>
  </si>
  <si>
    <t>Less YTD PAYE + AIDS Levy</t>
  </si>
  <si>
    <t>Net Tax for current period</t>
  </si>
  <si>
    <t>Enter amounts only in the grey fields</t>
  </si>
  <si>
    <t>ZIMBABWE</t>
  </si>
  <si>
    <t>YTD+</t>
  </si>
  <si>
    <t xml:space="preserve">YTD+ tax deduction </t>
  </si>
  <si>
    <t>YTD+ Gross Income</t>
  </si>
  <si>
    <t>YTD+ Taxable Income</t>
  </si>
  <si>
    <t>Periodic Income</t>
  </si>
  <si>
    <t>Tax on Periodic Income</t>
  </si>
  <si>
    <t>YTD+ PAYE + AIDS Levy</t>
  </si>
  <si>
    <t>from</t>
  </si>
  <si>
    <t>to</t>
  </si>
  <si>
    <t>multiply by</t>
  </si>
  <si>
    <t>Deduct</t>
  </si>
  <si>
    <t xml:space="preserve">          -  </t>
  </si>
  <si>
    <t>and above</t>
  </si>
  <si>
    <t>Less YTD+ Tax Credits</t>
  </si>
  <si>
    <t>YTD+ PAYE</t>
  </si>
  <si>
    <t>Excess credit for the year</t>
  </si>
  <si>
    <t>Tax Rate</t>
  </si>
  <si>
    <t>Add Tax on Periodic</t>
  </si>
  <si>
    <t>Taxable income</t>
  </si>
  <si>
    <t>Tax deductions</t>
  </si>
  <si>
    <t>Net Taxable Income</t>
  </si>
  <si>
    <t>Tax on Net Taxable Income</t>
  </si>
  <si>
    <t>Less Tax Credits</t>
  </si>
  <si>
    <t>PAYE</t>
  </si>
  <si>
    <t>PAYE + AIDS Levy</t>
  </si>
  <si>
    <t>Enter the number of full periods in a year.</t>
  </si>
  <si>
    <t>Enter the number of periods worked.</t>
  </si>
  <si>
    <t>Current</t>
  </si>
  <si>
    <t>Monthly tax table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</si>
  <si>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</si>
  <si>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</si>
  <si>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</si>
  <si>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</si>
  <si>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</si>
  <si>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rPr>
        <sz val="11"/>
        <rFont val="Sage Text"/>
      </rPr>
      <t>Periodic income</t>
    </r>
    <r>
      <rPr>
        <i/>
        <sz val="10"/>
        <color indexed="23"/>
        <rFont val="Sage Text"/>
      </rPr>
      <t xml:space="preserve"> annual income</t>
    </r>
  </si>
  <si>
    <r>
      <t>Annualised Taxable Income</t>
    </r>
    <r>
      <rPr>
        <sz val="11"/>
        <color indexed="23"/>
        <rFont val="Sage Text"/>
      </rPr>
      <t xml:space="preserve">  </t>
    </r>
    <r>
      <rPr>
        <i/>
        <sz val="10"/>
        <color indexed="23"/>
        <rFont val="Sage Text"/>
      </rPr>
      <t>excl. periodic</t>
    </r>
  </si>
  <si>
    <r>
      <t>Annualised Taxable Income</t>
    </r>
    <r>
      <rPr>
        <sz val="11"/>
        <color indexed="23"/>
        <rFont val="Sage Text"/>
      </rPr>
      <t xml:space="preserve">  </t>
    </r>
    <r>
      <rPr>
        <i/>
        <sz val="10"/>
        <color indexed="23"/>
        <rFont val="Sage Text"/>
      </rPr>
      <t>incl. periodic</t>
    </r>
  </si>
  <si>
    <r>
      <t>Annual Tax on Annualised Taxable Income</t>
    </r>
    <r>
      <rPr>
        <sz val="11"/>
        <color indexed="23"/>
        <rFont val="Sage Text"/>
      </rPr>
      <t xml:space="preserve">  </t>
    </r>
    <r>
      <rPr>
        <i/>
        <sz val="10"/>
        <color indexed="23"/>
        <rFont val="Sage Text"/>
      </rPr>
      <t>incl. periodic</t>
    </r>
  </si>
  <si>
    <r>
      <t>Less Annual Tax on Annualised Taxable Income</t>
    </r>
    <r>
      <rPr>
        <sz val="11"/>
        <color indexed="23"/>
        <rFont val="Sage Text"/>
      </rPr>
      <t xml:space="preserve"> </t>
    </r>
    <r>
      <rPr>
        <i/>
        <sz val="9"/>
        <color indexed="23"/>
        <rFont val="Sage Text"/>
      </rPr>
      <t>excl. periodic</t>
    </r>
  </si>
  <si>
    <r>
      <t xml:space="preserve">YTD+ Tax on Taxable Income </t>
    </r>
    <r>
      <rPr>
        <i/>
        <sz val="10"/>
        <color indexed="23"/>
        <rFont val="Sage Text"/>
      </rPr>
      <t>excl. periodic</t>
    </r>
  </si>
  <si>
    <t>ZiG</t>
  </si>
  <si>
    <t>5 April 2024 - December 2024</t>
  </si>
  <si>
    <t>Taxable Income (ZiG)</t>
  </si>
  <si>
    <t>Tax                 (ZiG)</t>
  </si>
  <si>
    <t>9 Months/YTD PAYE Tax Calculator</t>
  </si>
  <si>
    <t>Fixed amount (ZiG)</t>
  </si>
  <si>
    <r>
      <rPr>
        <b/>
        <i/>
        <sz val="11"/>
        <color indexed="8"/>
        <rFont val="Sage Text"/>
      </rPr>
      <t>9 Months Tax Table -</t>
    </r>
    <r>
      <rPr>
        <i/>
        <sz val="11"/>
        <color indexed="8"/>
        <rFont val="Sage Text"/>
      </rPr>
      <t xml:space="preserve"> Annualised Taxable Income</t>
    </r>
    <r>
      <rPr>
        <i/>
        <sz val="11"/>
        <color indexed="23"/>
        <rFont val="Sage Text"/>
      </rPr>
      <t xml:space="preserve">  </t>
    </r>
    <r>
      <rPr>
        <i/>
        <sz val="10"/>
        <color indexed="23"/>
        <rFont val="Sage Text"/>
      </rPr>
      <t>incl. periodic</t>
    </r>
  </si>
  <si>
    <r>
      <rPr>
        <b/>
        <i/>
        <sz val="11"/>
        <color indexed="8"/>
        <rFont val="Sage Text"/>
      </rPr>
      <t>9 Monts Tax Table -</t>
    </r>
    <r>
      <rPr>
        <i/>
        <sz val="11"/>
        <color indexed="8"/>
        <rFont val="Sage Text"/>
      </rPr>
      <t xml:space="preserve"> Annualised Taxable Income</t>
    </r>
    <r>
      <rPr>
        <i/>
        <sz val="11"/>
        <color indexed="23"/>
        <rFont val="Sage Text"/>
      </rPr>
      <t xml:space="preserve">  </t>
    </r>
    <r>
      <rPr>
        <i/>
        <sz val="10"/>
        <color indexed="23"/>
        <rFont val="Sage Text"/>
      </rPr>
      <t>excl. periodic</t>
    </r>
  </si>
  <si>
    <r>
      <rPr>
        <i/>
        <sz val="11"/>
        <color indexed="8"/>
        <rFont val="Sage Text"/>
      </rPr>
      <t>Annualised Taxable Income</t>
    </r>
    <r>
      <rPr>
        <i/>
        <sz val="11"/>
        <color indexed="23"/>
        <rFont val="Sage Text"/>
      </rPr>
      <t xml:space="preserve">  </t>
    </r>
    <r>
      <rPr>
        <i/>
        <sz val="10"/>
        <color indexed="23"/>
        <rFont val="Sage Text"/>
      </rPr>
      <t>incl. periodic</t>
    </r>
  </si>
  <si>
    <t>Annual ZiG tax table</t>
  </si>
  <si>
    <t>© Copyright 2025 by Sage South Africa, a division of Sage South Africa (Pty) Ltd hereinafter referred to as “Sage”, under the Copyright Law of the Republic of South Africa.</t>
  </si>
  <si>
    <t>Monthly PAYE Tax Calculator 2026</t>
  </si>
  <si>
    <t>Annual PAYE Tax Calculator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</si>
</sst>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b/>
      <sz val="14"/>
      <name val="Sage Text"/>
    </font>
    <font>
      <sz val="22"/>
      <name val="Sage Text"/>
    </font>
    <font>
      <i/>
      <sz val="11"/>
      <color theme="0" tint="-0.499984740745262"/>
      <name val="Sage Text"/>
    </font>
    <font>
      <b/>
      <sz val="11"/>
      <color theme="1"/>
      <name val="Sage Text"/>
    </font>
    <font>
      <b/>
      <sz val="14"/>
      <color theme="1"/>
      <name val="Sage Text"/>
    </font>
    <font>
      <b/>
      <sz val="11"/>
      <color theme="0"/>
      <name val="Sage Text"/>
    </font>
    <font>
      <b/>
      <u/>
      <sz val="11"/>
      <color theme="1"/>
      <name val="Sage Text"/>
    </font>
    <font>
      <i/>
      <sz val="11"/>
      <color rgb="FF00B050"/>
      <name val="Sage Text"/>
    </font>
    <font>
      <i/>
      <sz val="11"/>
      <color theme="0"/>
      <name val="Sage Text"/>
    </font>
    <font>
      <sz val="11"/>
      <color theme="0"/>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sz val="11"/>
      <name val="Sage Text"/>
    </font>
    <font>
      <i/>
      <sz val="10"/>
      <color theme="0" tint="-0.34998626667073579"/>
      <name val="Sage Text"/>
    </font>
    <font>
      <i/>
      <sz val="10"/>
      <color indexed="23"/>
      <name val="Sage Text"/>
    </font>
    <font>
      <sz val="11"/>
      <color indexed="23"/>
      <name val="Sage Text"/>
    </font>
    <font>
      <i/>
      <sz val="9"/>
      <color indexed="23"/>
      <name val="Sage Text"/>
    </font>
    <font>
      <sz val="11"/>
      <color theme="0" tint="-0.499984740745262"/>
      <name val="Sage Text"/>
    </font>
    <font>
      <i/>
      <sz val="11"/>
      <color theme="1"/>
      <name val="Sage Text"/>
    </font>
    <font>
      <b/>
      <i/>
      <sz val="11"/>
      <color indexed="8"/>
      <name val="Sage Text"/>
    </font>
    <font>
      <i/>
      <sz val="11"/>
      <color indexed="8"/>
      <name val="Sage Text"/>
    </font>
    <font>
      <i/>
      <sz val="11"/>
      <color indexed="23"/>
      <name val="Sage Text"/>
    </font>
    <font>
      <sz val="12"/>
      <color rgb="FFC00000"/>
      <name val="Sage Text"/>
    </font>
    <font>
      <sz val="11"/>
      <color indexed="8"/>
      <name val="Sage Text"/>
    </font>
  </fonts>
  <fills count="5">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s>
  <borders count="10">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s>
  <cellStyleXfs count="2">
    <xf numFmtId="0" fontId="0" fillId="0" borderId="0"/>
    <xf numFmtId="43" fontId="1" fillId="0" borderId="0" applyFont="0" applyFill="0" applyBorder="0" applyAlignment="0" applyProtection="0"/>
  </cellStyleXfs>
  <cellXfs count="66">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horizontal="left" vertical="center"/>
    </xf>
    <xf numFmtId="2" fontId="3" fillId="0" borderId="0" xfId="0" applyNumberFormat="1" applyFont="1" applyAlignment="1">
      <alignment horizontal="left"/>
    </xf>
    <xf numFmtId="2" fontId="6" fillId="0" borderId="0" xfId="0" applyNumberFormat="1" applyFont="1" applyAlignment="1">
      <alignment horizontal="right"/>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4" fontId="8" fillId="0" borderId="0" xfId="0" applyNumberFormat="1" applyFont="1" applyAlignment="1">
      <alignment vertical="center"/>
    </xf>
    <xf numFmtId="0" fontId="10" fillId="3" borderId="0" xfId="0" applyFont="1" applyFill="1" applyAlignment="1">
      <alignment horizontal="right" vertical="center"/>
    </xf>
    <xf numFmtId="4" fontId="2" fillId="2" borderId="0" xfId="0" applyNumberFormat="1" applyFont="1" applyFill="1" applyAlignment="1" applyProtection="1">
      <alignment vertical="center"/>
      <protection locked="0"/>
    </xf>
    <xf numFmtId="4" fontId="2" fillId="0" borderId="0" xfId="0" applyNumberFormat="1" applyFont="1" applyAlignment="1">
      <alignment vertical="center"/>
    </xf>
    <xf numFmtId="4" fontId="2" fillId="2" borderId="3" xfId="0" applyNumberFormat="1" applyFont="1" applyFill="1" applyBorder="1" applyAlignment="1" applyProtection="1">
      <alignment vertical="center"/>
      <protection locked="0"/>
    </xf>
    <xf numFmtId="0" fontId="9" fillId="0" borderId="0" xfId="0" quotePrefix="1" applyFont="1" applyAlignment="1">
      <alignment horizontal="right" vertical="center"/>
    </xf>
    <xf numFmtId="0" fontId="8" fillId="0" borderId="0" xfId="0" applyFont="1" applyAlignment="1">
      <alignment vertical="center"/>
    </xf>
    <xf numFmtId="4" fontId="11" fillId="0" borderId="1" xfId="0" applyNumberFormat="1" applyFont="1" applyBorder="1" applyAlignment="1">
      <alignment vertical="center"/>
    </xf>
    <xf numFmtId="0" fontId="12" fillId="0" borderId="0" xfId="0" applyFont="1" applyAlignment="1">
      <alignment vertical="center"/>
    </xf>
    <xf numFmtId="0" fontId="15" fillId="0" borderId="7" xfId="0" applyFont="1" applyBorder="1" applyAlignment="1">
      <alignment vertical="center"/>
    </xf>
    <xf numFmtId="4" fontId="15" fillId="0" borderId="7" xfId="0" applyNumberFormat="1" applyFont="1" applyBorder="1" applyAlignment="1">
      <alignment horizontal="right" vertical="center"/>
    </xf>
    <xf numFmtId="0" fontId="15" fillId="0" borderId="7" xfId="0" applyFont="1" applyBorder="1" applyAlignment="1">
      <alignment horizontal="center" vertical="center"/>
    </xf>
    <xf numFmtId="3" fontId="15" fillId="0" borderId="7" xfId="0" applyNumberFormat="1" applyFont="1" applyBorder="1" applyAlignment="1">
      <alignment horizontal="right" vertical="center"/>
    </xf>
    <xf numFmtId="9" fontId="15" fillId="0" borderId="7" xfId="0" applyNumberFormat="1" applyFont="1" applyBorder="1" applyAlignment="1">
      <alignment horizontal="center" vertical="center"/>
    </xf>
    <xf numFmtId="0" fontId="15" fillId="0" borderId="7" xfId="0" applyFont="1" applyBorder="1" applyAlignment="1">
      <alignment horizontal="right" vertical="center"/>
    </xf>
    <xf numFmtId="0" fontId="2" fillId="0" borderId="4" xfId="0" applyFont="1" applyBorder="1" applyAlignment="1">
      <alignment vertical="center"/>
    </xf>
    <xf numFmtId="3" fontId="11" fillId="0" borderId="0" xfId="0" applyNumberFormat="1" applyFont="1" applyAlignment="1">
      <alignment vertical="center"/>
    </xf>
    <xf numFmtId="3" fontId="2" fillId="0" borderId="0" xfId="0" applyNumberFormat="1" applyFont="1" applyAlignment="1">
      <alignment vertical="center"/>
    </xf>
    <xf numFmtId="4" fontId="2" fillId="0" borderId="0" xfId="0" applyNumberFormat="1" applyFont="1"/>
    <xf numFmtId="0" fontId="16" fillId="0" borderId="0" xfId="0" applyFont="1"/>
    <xf numFmtId="0" fontId="17" fillId="0" borderId="0" xfId="0" applyFont="1" applyAlignment="1">
      <alignment vertical="center"/>
    </xf>
    <xf numFmtId="0" fontId="18" fillId="0" borderId="0" xfId="0" applyFont="1"/>
    <xf numFmtId="43" fontId="18" fillId="0" borderId="0" xfId="1" applyFont="1"/>
    <xf numFmtId="0" fontId="19" fillId="0" borderId="0" xfId="0" applyFont="1"/>
    <xf numFmtId="0" fontId="20" fillId="0" borderId="0" xfId="0" applyFont="1" applyAlignment="1">
      <alignment vertical="center"/>
    </xf>
    <xf numFmtId="0" fontId="14" fillId="0" borderId="0" xfId="0" applyFont="1" applyAlignment="1">
      <alignment horizontal="center" vertical="center" wrapText="1"/>
    </xf>
    <xf numFmtId="0" fontId="21" fillId="0" borderId="0" xfId="0" applyFont="1" applyAlignment="1">
      <alignment vertical="center"/>
    </xf>
    <xf numFmtId="1" fontId="8" fillId="2" borderId="0" xfId="0" applyNumberFormat="1" applyFont="1" applyFill="1" applyAlignment="1" applyProtection="1">
      <alignment horizontal="center" vertical="center"/>
      <protection locked="0"/>
    </xf>
    <xf numFmtId="0" fontId="22" fillId="0" borderId="0" xfId="0" applyFont="1" applyAlignment="1">
      <alignment vertical="center"/>
    </xf>
    <xf numFmtId="1" fontId="8" fillId="0" borderId="0" xfId="0" applyNumberFormat="1" applyFont="1" applyAlignment="1" applyProtection="1">
      <alignment horizontal="center" vertical="center"/>
      <protection locked="0"/>
    </xf>
    <xf numFmtId="1" fontId="8" fillId="0" borderId="0" xfId="0" applyNumberFormat="1" applyFont="1" applyAlignment="1">
      <alignment horizontal="center" vertical="center"/>
    </xf>
    <xf numFmtId="4" fontId="2" fillId="4" borderId="0" xfId="0" applyNumberFormat="1" applyFont="1" applyFill="1" applyAlignment="1" applyProtection="1">
      <alignment vertical="center"/>
      <protection locked="0"/>
    </xf>
    <xf numFmtId="4" fontId="8" fillId="0" borderId="1" xfId="0" applyNumberFormat="1" applyFont="1" applyBorder="1" applyAlignment="1">
      <alignment vertical="center"/>
    </xf>
    <xf numFmtId="4" fontId="8" fillId="0" borderId="2" xfId="0" applyNumberFormat="1" applyFont="1" applyBorder="1" applyAlignment="1">
      <alignment vertical="center"/>
    </xf>
    <xf numFmtId="0" fontId="26" fillId="0" borderId="0" xfId="0" applyFont="1" applyAlignment="1">
      <alignment vertical="center"/>
    </xf>
    <xf numFmtId="4" fontId="26" fillId="0" borderId="0" xfId="0" applyNumberFormat="1" applyFont="1" applyAlignment="1">
      <alignment vertical="center"/>
    </xf>
    <xf numFmtId="0" fontId="27" fillId="0" borderId="0" xfId="0" applyFont="1" applyAlignment="1">
      <alignment vertical="center"/>
    </xf>
    <xf numFmtId="3" fontId="15" fillId="0" borderId="0" xfId="0" applyNumberFormat="1" applyFont="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14" fillId="3" borderId="0" xfId="0" applyFont="1" applyFill="1" applyAlignment="1">
      <alignment horizontal="center" vertical="center" wrapText="1"/>
    </xf>
    <xf numFmtId="0" fontId="15" fillId="0" borderId="7" xfId="0" applyFont="1" applyBorder="1" applyAlignment="1">
      <alignment horizontal="center" vertical="center"/>
    </xf>
    <xf numFmtId="0" fontId="17" fillId="0" borderId="0" xfId="0" applyFont="1" applyAlignment="1">
      <alignment horizontal="left" vertical="top" wrapText="1"/>
    </xf>
    <xf numFmtId="0" fontId="13" fillId="3" borderId="0" xfId="0" applyFont="1" applyFill="1" applyAlignment="1">
      <alignment horizontal="center" vertical="center"/>
    </xf>
    <xf numFmtId="0" fontId="13"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6" xfId="0" applyFont="1" applyFill="1" applyBorder="1" applyAlignment="1">
      <alignment horizontal="center" vertical="center" wrapText="1"/>
    </xf>
    <xf numFmtId="0" fontId="14" fillId="3" borderId="5" xfId="0" applyFont="1" applyFill="1" applyBorder="1" applyAlignment="1">
      <alignment horizontal="right" vertical="center"/>
    </xf>
    <xf numFmtId="0" fontId="14" fillId="3" borderId="4" xfId="0" applyFont="1" applyFill="1" applyBorder="1" applyAlignment="1">
      <alignment horizontal="right"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184150</xdr:rowOff>
    </xdr:from>
    <xdr:to>
      <xdr:col>2</xdr:col>
      <xdr:colOff>332105</xdr:colOff>
      <xdr:row>1</xdr:row>
      <xdr:rowOff>318</xdr:rowOff>
    </xdr:to>
    <xdr:pic>
      <xdr:nvPicPr>
        <xdr:cNvPr id="2" name="Picture 1">
          <a:extLst>
            <a:ext uri="{FF2B5EF4-FFF2-40B4-BE49-F238E27FC236}">
              <a16:creationId xmlns:a16="http://schemas.microsoft.com/office/drawing/2014/main" id="{B1D8C3CF-B5BF-488D-BB0F-4C1F6CA6A2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3700" y="184150"/>
          <a:ext cx="792480" cy="4479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368300</xdr:colOff>
      <xdr:row>0</xdr:row>
      <xdr:rowOff>592773</xdr:rowOff>
    </xdr:to>
    <xdr:pic>
      <xdr:nvPicPr>
        <xdr:cNvPr id="2" name="Picture 1">
          <a:extLst>
            <a:ext uri="{FF2B5EF4-FFF2-40B4-BE49-F238E27FC236}">
              <a16:creationId xmlns:a16="http://schemas.microsoft.com/office/drawing/2014/main" id="{43D5DFA3-179A-4D7A-806D-987DAAE83F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88900</xdr:colOff>
      <xdr:row>0</xdr:row>
      <xdr:rowOff>152400</xdr:rowOff>
    </xdr:from>
    <xdr:to>
      <xdr:col>2</xdr:col>
      <xdr:colOff>351155</xdr:colOff>
      <xdr:row>0</xdr:row>
      <xdr:rowOff>597218</xdr:rowOff>
    </xdr:to>
    <xdr:pic>
      <xdr:nvPicPr>
        <xdr:cNvPr id="2" name="Picture 1">
          <a:extLst>
            <a:ext uri="{FF2B5EF4-FFF2-40B4-BE49-F238E27FC236}">
              <a16:creationId xmlns:a16="http://schemas.microsoft.com/office/drawing/2014/main" id="{E7BBCF80-22DE-46C6-8E50-51BE79658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0"/>
          <a:ext cx="792480" cy="447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3F525-1B52-447C-8DC2-5A6E1F294175}">
  <sheetPr codeName="Sheet1">
    <tabColor rgb="FF00B050"/>
  </sheetPr>
  <dimension ref="A1:N33"/>
  <sheetViews>
    <sheetView showGridLines="0" showRowColHeaders="0" workbookViewId="0">
      <selection activeCell="I6" sqref="I6"/>
    </sheetView>
  </sheetViews>
  <sheetFormatPr defaultColWidth="8.7109375" defaultRowHeight="14.25" x14ac:dyDescent="0.2"/>
  <cols>
    <col min="1" max="1" width="4.5703125" style="32" customWidth="1"/>
    <col min="2" max="2" width="7.5703125" style="32" customWidth="1"/>
    <col min="3" max="3" width="13.140625" style="32" customWidth="1"/>
    <col min="4" max="4" width="7.85546875" style="1" customWidth="1"/>
    <col min="5" max="5" width="13" style="1" customWidth="1"/>
    <col min="6" max="6" width="16.5703125" style="1" customWidth="1"/>
    <col min="7" max="7" width="13.42578125" style="1" customWidth="1"/>
    <col min="8" max="8" width="9.85546875" style="1" customWidth="1"/>
    <col min="9" max="9" width="16" style="1" customWidth="1"/>
    <col min="10" max="10" width="15.42578125" style="1" customWidth="1"/>
    <col min="11" max="11" width="15" style="1" customWidth="1"/>
    <col min="12" max="12" width="8.7109375" style="1"/>
    <col min="13" max="13" width="9.28515625" style="1" bestFit="1" customWidth="1"/>
    <col min="14" max="14" width="14.140625" style="1" bestFit="1" customWidth="1"/>
    <col min="15" max="16384" width="8.7109375" style="1"/>
  </cols>
  <sheetData>
    <row r="1" spans="1:14" ht="50.1" customHeight="1" x14ac:dyDescent="0.2">
      <c r="A1" s="1"/>
      <c r="B1" s="1"/>
      <c r="C1" s="1"/>
      <c r="F1" s="2"/>
    </row>
    <row r="2" spans="1:14" ht="30" customHeight="1" x14ac:dyDescent="0.35">
      <c r="A2" s="1"/>
      <c r="B2" s="3" t="s">
        <v>56</v>
      </c>
      <c r="C2" s="4"/>
      <c r="D2" s="4"/>
      <c r="E2" s="5"/>
      <c r="F2" s="6"/>
      <c r="I2" s="7" t="s">
        <v>4</v>
      </c>
    </row>
    <row r="3" spans="1:14" s="8" customFormat="1" ht="20.25" customHeight="1" x14ac:dyDescent="0.25">
      <c r="B3" s="52"/>
      <c r="C3" s="9"/>
      <c r="D3" s="9"/>
      <c r="E3" s="9"/>
      <c r="F3" s="10"/>
      <c r="N3" s="11"/>
    </row>
    <row r="4" spans="1:14" s="8" customFormat="1" ht="20.25" customHeight="1" x14ac:dyDescent="0.25">
      <c r="B4" s="9" t="s">
        <v>3</v>
      </c>
      <c r="C4" s="9"/>
      <c r="D4" s="9"/>
      <c r="E4" s="9"/>
      <c r="F4" s="10"/>
      <c r="I4" s="12" t="s">
        <v>45</v>
      </c>
      <c r="N4" s="11"/>
    </row>
    <row r="5" spans="1:14" s="8" customFormat="1" ht="20.25" customHeight="1" x14ac:dyDescent="0.25">
      <c r="A5" s="13"/>
      <c r="C5" s="14"/>
      <c r="I5" s="15" t="s">
        <v>32</v>
      </c>
    </row>
    <row r="6" spans="1:14" s="8" customFormat="1" ht="20.25" customHeight="1" x14ac:dyDescent="0.25">
      <c r="A6" s="13"/>
      <c r="B6" s="8" t="s">
        <v>23</v>
      </c>
      <c r="C6" s="14"/>
      <c r="I6" s="16">
        <v>169691.73</v>
      </c>
    </row>
    <row r="7" spans="1:14" s="8" customFormat="1" ht="20.25" customHeight="1" x14ac:dyDescent="0.25">
      <c r="A7" s="13"/>
      <c r="C7" s="17"/>
      <c r="I7" s="14"/>
    </row>
    <row r="8" spans="1:14" s="8" customFormat="1" ht="20.25" customHeight="1" x14ac:dyDescent="0.25">
      <c r="A8" s="13"/>
      <c r="B8" s="8" t="s">
        <v>24</v>
      </c>
      <c r="C8" s="17"/>
      <c r="I8" s="16">
        <v>90.34</v>
      </c>
    </row>
    <row r="9" spans="1:14" s="8" customFormat="1" ht="20.25" customHeight="1" x14ac:dyDescent="0.25">
      <c r="A9" s="13"/>
      <c r="C9" s="17"/>
      <c r="I9" s="14"/>
    </row>
    <row r="10" spans="1:14" s="8" customFormat="1" ht="20.25" customHeight="1" x14ac:dyDescent="0.25">
      <c r="A10" s="13"/>
      <c r="B10" s="8" t="s">
        <v>25</v>
      </c>
      <c r="C10" s="17"/>
      <c r="I10" s="17">
        <f>I6-I8</f>
        <v>169601.39</v>
      </c>
    </row>
    <row r="11" spans="1:14" s="8" customFormat="1" ht="20.25" customHeight="1" x14ac:dyDescent="0.25">
      <c r="A11" s="13"/>
      <c r="C11" s="17"/>
      <c r="I11" s="17"/>
    </row>
    <row r="12" spans="1:14" s="8" customFormat="1" ht="20.25" customHeight="1" x14ac:dyDescent="0.25">
      <c r="A12" s="13"/>
      <c r="B12" s="8" t="s">
        <v>26</v>
      </c>
      <c r="C12" s="17"/>
      <c r="I12" s="17">
        <f>K27</f>
        <v>58460.556000000011</v>
      </c>
    </row>
    <row r="13" spans="1:14" s="8" customFormat="1" ht="20.25" customHeight="1" x14ac:dyDescent="0.25">
      <c r="A13" s="13"/>
      <c r="B13" s="8" t="s">
        <v>27</v>
      </c>
      <c r="C13" s="17"/>
      <c r="I13" s="18">
        <v>0</v>
      </c>
    </row>
    <row r="14" spans="1:14" s="8" customFormat="1" ht="20.25" customHeight="1" x14ac:dyDescent="0.25">
      <c r="A14" s="19"/>
      <c r="B14" s="20" t="s">
        <v>28</v>
      </c>
      <c r="C14" s="17"/>
      <c r="I14" s="14">
        <f>IF(I13&gt;I12,0,I12-I13)</f>
        <v>58460.556000000011</v>
      </c>
    </row>
    <row r="15" spans="1:14" s="8" customFormat="1" ht="20.25" customHeight="1" x14ac:dyDescent="0.25">
      <c r="A15" s="19"/>
      <c r="B15" s="8" t="s">
        <v>0</v>
      </c>
      <c r="C15" s="17"/>
      <c r="I15" s="17">
        <f>I14*0.03</f>
        <v>1753.8166800000004</v>
      </c>
    </row>
    <row r="16" spans="1:14" s="8" customFormat="1" ht="20.25" customHeight="1" x14ac:dyDescent="0.25">
      <c r="A16" s="19"/>
      <c r="B16" s="20" t="s">
        <v>29</v>
      </c>
      <c r="C16" s="17"/>
      <c r="I16" s="21">
        <f>I14+I15</f>
        <v>60214.372680000015</v>
      </c>
    </row>
    <row r="17" spans="1:11" s="8" customFormat="1" ht="20.25" customHeight="1" x14ac:dyDescent="0.25">
      <c r="A17" s="19"/>
      <c r="C17" s="17"/>
    </row>
    <row r="18" spans="1:11" s="8" customFormat="1" ht="20.25" customHeight="1" x14ac:dyDescent="0.25">
      <c r="B18" s="22" t="s">
        <v>33</v>
      </c>
      <c r="C18" s="17"/>
      <c r="J18" s="12"/>
      <c r="K18" s="12"/>
    </row>
    <row r="19" spans="1:11" s="8" customFormat="1" ht="20.25" customHeight="1" x14ac:dyDescent="0.25">
      <c r="B19" s="57" t="s">
        <v>47</v>
      </c>
      <c r="C19" s="57"/>
      <c r="D19" s="57"/>
      <c r="E19" s="58"/>
      <c r="F19" s="59" t="s">
        <v>21</v>
      </c>
      <c r="G19" s="60"/>
      <c r="H19" s="59" t="s">
        <v>50</v>
      </c>
      <c r="I19" s="60"/>
      <c r="J19" s="61" t="s">
        <v>47</v>
      </c>
      <c r="K19" s="54" t="s">
        <v>48</v>
      </c>
    </row>
    <row r="20" spans="1:11" s="8" customFormat="1" ht="20.25" customHeight="1" x14ac:dyDescent="0.25">
      <c r="B20" s="57"/>
      <c r="C20" s="57"/>
      <c r="D20" s="57"/>
      <c r="E20" s="58"/>
      <c r="F20" s="59"/>
      <c r="G20" s="60"/>
      <c r="H20" s="59"/>
      <c r="I20" s="60"/>
      <c r="J20" s="61"/>
      <c r="K20" s="54"/>
    </row>
    <row r="21" spans="1:11" s="8" customFormat="1" ht="20.25" customHeight="1" x14ac:dyDescent="0.25">
      <c r="B21" s="23" t="s">
        <v>12</v>
      </c>
      <c r="C21" s="24">
        <v>0</v>
      </c>
      <c r="D21" s="25" t="s">
        <v>13</v>
      </c>
      <c r="E21" s="24">
        <f>Annual!E43/12</f>
        <v>2800</v>
      </c>
      <c r="F21" s="25" t="s">
        <v>14</v>
      </c>
      <c r="G21" s="27">
        <v>0</v>
      </c>
      <c r="H21" s="25" t="s">
        <v>15</v>
      </c>
      <c r="I21" s="24">
        <v>0</v>
      </c>
      <c r="J21" s="24">
        <f>IF(I10&lt;E21,0,0)</f>
        <v>0</v>
      </c>
      <c r="K21" s="24">
        <v>0</v>
      </c>
    </row>
    <row r="22" spans="1:11" s="8" customFormat="1" ht="20.25" customHeight="1" x14ac:dyDescent="0.25">
      <c r="A22" s="17"/>
      <c r="B22" s="23" t="s">
        <v>12</v>
      </c>
      <c r="C22" s="24">
        <f>E21+0.01</f>
        <v>2800.01</v>
      </c>
      <c r="D22" s="25" t="s">
        <v>13</v>
      </c>
      <c r="E22" s="24">
        <f>Annual!E44/12</f>
        <v>8400</v>
      </c>
      <c r="F22" s="25" t="s">
        <v>14</v>
      </c>
      <c r="G22" s="27">
        <v>0.2</v>
      </c>
      <c r="H22" s="25" t="s">
        <v>15</v>
      </c>
      <c r="I22" s="24">
        <f>E21*G22</f>
        <v>560</v>
      </c>
      <c r="J22" s="24">
        <f>IF(I10&gt;=C22,IF(I10&lt;=E22,I10,0),0)</f>
        <v>0</v>
      </c>
      <c r="K22" s="24">
        <f>IF(J22&gt;0,(J22*G22)-I22,0)</f>
        <v>0</v>
      </c>
    </row>
    <row r="23" spans="1:11" s="8" customFormat="1" ht="20.25" customHeight="1" x14ac:dyDescent="0.25">
      <c r="A23" s="17"/>
      <c r="B23" s="23" t="s">
        <v>12</v>
      </c>
      <c r="C23" s="24">
        <f>E22+0.01</f>
        <v>8400.01</v>
      </c>
      <c r="D23" s="25" t="s">
        <v>13</v>
      </c>
      <c r="E23" s="24">
        <f>Annual!E45/12</f>
        <v>28000</v>
      </c>
      <c r="F23" s="25" t="s">
        <v>14</v>
      </c>
      <c r="G23" s="27">
        <v>0.25</v>
      </c>
      <c r="H23" s="25" t="s">
        <v>15</v>
      </c>
      <c r="I23" s="24">
        <f>E22*(G23-G22)+I22</f>
        <v>979.99999999999989</v>
      </c>
      <c r="J23" s="24">
        <f>IF(I10&gt;=C23,IF(I10&lt;=E23,I10,0),0)</f>
        <v>0</v>
      </c>
      <c r="K23" s="24">
        <f>IF(J23&gt;0,(J23*G23)-I23,0)</f>
        <v>0</v>
      </c>
    </row>
    <row r="24" spans="1:11" s="8" customFormat="1" ht="20.25" customHeight="1" x14ac:dyDescent="0.25">
      <c r="A24" s="17"/>
      <c r="B24" s="23" t="s">
        <v>12</v>
      </c>
      <c r="C24" s="24">
        <f t="shared" ref="C24:C26" si="0">E23+0.01</f>
        <v>28000.01</v>
      </c>
      <c r="D24" s="25" t="s">
        <v>13</v>
      </c>
      <c r="E24" s="24">
        <f>Annual!E46/12</f>
        <v>56000</v>
      </c>
      <c r="F24" s="25" t="s">
        <v>14</v>
      </c>
      <c r="G24" s="27">
        <v>0.3</v>
      </c>
      <c r="H24" s="25" t="s">
        <v>15</v>
      </c>
      <c r="I24" s="24">
        <f t="shared" ref="I24:I25" si="1">E23*(G24-G23)+I23</f>
        <v>2379.9999999999995</v>
      </c>
      <c r="J24" s="24">
        <f>IF(I10&gt;=C24,IF(I10&lt;=E24,I10,0),0)</f>
        <v>0</v>
      </c>
      <c r="K24" s="24">
        <f>IF(J24&gt;0,(J24*G24)-I24,0)</f>
        <v>0</v>
      </c>
    </row>
    <row r="25" spans="1:11" s="8" customFormat="1" ht="20.25" customHeight="1" x14ac:dyDescent="0.25">
      <c r="A25" s="17"/>
      <c r="B25" s="23" t="s">
        <v>12</v>
      </c>
      <c r="C25" s="24">
        <f t="shared" si="0"/>
        <v>56000.01</v>
      </c>
      <c r="D25" s="25" t="s">
        <v>13</v>
      </c>
      <c r="E25" s="24">
        <f>Annual!E47/12</f>
        <v>84000</v>
      </c>
      <c r="F25" s="25" t="s">
        <v>14</v>
      </c>
      <c r="G25" s="27">
        <v>0.35</v>
      </c>
      <c r="H25" s="25" t="s">
        <v>15</v>
      </c>
      <c r="I25" s="24">
        <f t="shared" si="1"/>
        <v>5179.9999999999991</v>
      </c>
      <c r="J25" s="24">
        <f>IF(I10&gt;=C25,IF(I10&lt;=E25,I10,0),0)</f>
        <v>0</v>
      </c>
      <c r="K25" s="24">
        <f>IF(J25&gt;0,(J25*G25)-I25,0)</f>
        <v>0</v>
      </c>
    </row>
    <row r="26" spans="1:11" s="8" customFormat="1" ht="20.25" customHeight="1" x14ac:dyDescent="0.25">
      <c r="A26" s="17"/>
      <c r="B26" s="23" t="s">
        <v>12</v>
      </c>
      <c r="C26" s="24">
        <f t="shared" si="0"/>
        <v>84000.01</v>
      </c>
      <c r="D26" s="55" t="s">
        <v>17</v>
      </c>
      <c r="E26" s="55"/>
      <c r="F26" s="25" t="s">
        <v>14</v>
      </c>
      <c r="G26" s="27">
        <v>0.4</v>
      </c>
      <c r="H26" s="25" t="s">
        <v>15</v>
      </c>
      <c r="I26" s="24">
        <f>E25*(G26-G25)+I25</f>
        <v>9380.0000000000036</v>
      </c>
      <c r="J26" s="24">
        <f>IF(I10&gt;=C26,I10,0)</f>
        <v>169601.39</v>
      </c>
      <c r="K26" s="24">
        <f>IF(J26&gt;0,(J26*G26)-I26,0)</f>
        <v>58460.556000000011</v>
      </c>
    </row>
    <row r="27" spans="1:11" s="8" customFormat="1" ht="20.25" customHeight="1" x14ac:dyDescent="0.25">
      <c r="A27" s="17"/>
      <c r="B27" s="17"/>
      <c r="C27" s="17"/>
      <c r="G27" s="29"/>
      <c r="J27" s="30">
        <f>SUM(J21:J26)</f>
        <v>169601.39</v>
      </c>
      <c r="K27" s="30">
        <f>SUM(K21:K26)</f>
        <v>58460.556000000011</v>
      </c>
    </row>
    <row r="28" spans="1:11" s="8" customFormat="1" ht="20.25" customHeight="1" x14ac:dyDescent="0.25">
      <c r="A28" s="17"/>
      <c r="B28" s="17"/>
      <c r="C28" s="17"/>
      <c r="J28" s="31"/>
      <c r="K28" s="31"/>
    </row>
    <row r="29" spans="1:11" s="33" customFormat="1" ht="12" x14ac:dyDescent="0.2">
      <c r="B29" s="34" t="s">
        <v>34</v>
      </c>
      <c r="C29" s="35"/>
      <c r="D29" s="36"/>
      <c r="E29" s="35"/>
      <c r="F29" s="37"/>
    </row>
    <row r="30" spans="1:11" s="33" customFormat="1" ht="22.35" customHeight="1" x14ac:dyDescent="0.2">
      <c r="B30" s="56" t="s">
        <v>35</v>
      </c>
      <c r="C30" s="56"/>
      <c r="D30" s="56"/>
      <c r="E30" s="56"/>
      <c r="F30" s="56"/>
    </row>
    <row r="31" spans="1:11" s="33" customFormat="1" ht="12" x14ac:dyDescent="0.2">
      <c r="B31" s="34" t="s">
        <v>36</v>
      </c>
      <c r="C31" s="35"/>
      <c r="D31" s="36"/>
      <c r="E31" s="35"/>
      <c r="F31" s="37"/>
    </row>
    <row r="32" spans="1:11" s="33" customFormat="1" ht="12" x14ac:dyDescent="0.2">
      <c r="B32" s="34" t="s">
        <v>55</v>
      </c>
      <c r="C32" s="35"/>
      <c r="D32" s="36"/>
      <c r="E32" s="35"/>
      <c r="F32" s="37"/>
    </row>
    <row r="33" spans="2:6" s="33" customFormat="1" ht="12" x14ac:dyDescent="0.2">
      <c r="B33" s="34" t="s">
        <v>38</v>
      </c>
      <c r="C33" s="35"/>
      <c r="D33" s="36"/>
      <c r="E33" s="35"/>
      <c r="F33" s="37"/>
    </row>
  </sheetData>
  <sheetProtection algorithmName="SHA-512" hashValue="a19XX6oQmz5FGtXkDxwgoFVW5CbankOufqZWRVA1iroG85YTWJMRG+sMW2Fd6k5pO1i8UWItvXvrACh8QrG0nA==" saltValue="s3J4mG3Hh3IT398WlBajng==" spinCount="100000" sheet="1" selectLockedCells="1"/>
  <mergeCells count="7">
    <mergeCell ref="K19:K20"/>
    <mergeCell ref="D26:E26"/>
    <mergeCell ref="B30:F30"/>
    <mergeCell ref="B19:E20"/>
    <mergeCell ref="F19:G20"/>
    <mergeCell ref="H19:I20"/>
    <mergeCell ref="J19:J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6211-1EF7-4BC0-9F96-CCE6FC8DF52D}">
  <sheetPr>
    <tabColor rgb="FF00B0F0"/>
  </sheetPr>
  <dimension ref="A1:N66"/>
  <sheetViews>
    <sheetView showGridLines="0" tabSelected="1" workbookViewId="0">
      <selection activeCell="I16" sqref="I16"/>
    </sheetView>
  </sheetViews>
  <sheetFormatPr defaultColWidth="8.7109375" defaultRowHeight="14.25" x14ac:dyDescent="0.2"/>
  <cols>
    <col min="1" max="1" width="4.7109375" style="32" customWidth="1"/>
    <col min="2" max="2" width="7.5703125" style="32" customWidth="1"/>
    <col min="3" max="3" width="13.140625" style="32" customWidth="1"/>
    <col min="4" max="4" width="7.85546875" style="1" customWidth="1"/>
    <col min="5" max="5" width="13" style="1" customWidth="1"/>
    <col min="6" max="6" width="16.5703125" style="1" customWidth="1"/>
    <col min="7" max="7" width="13.42578125" style="1" customWidth="1"/>
    <col min="8" max="8" width="9.140625" style="1" customWidth="1"/>
    <col min="9" max="9" width="17.28515625" style="1" customWidth="1"/>
    <col min="10" max="10" width="15.42578125" style="1" customWidth="1"/>
    <col min="11" max="11" width="15" style="1" customWidth="1"/>
    <col min="12" max="12" width="14.85546875" style="1" customWidth="1"/>
    <col min="13" max="13" width="8.7109375" style="1"/>
    <col min="14" max="14" width="11.140625" style="1" customWidth="1"/>
    <col min="15" max="16384" width="8.7109375" style="1"/>
  </cols>
  <sheetData>
    <row r="1" spans="1:14" ht="50.1" customHeight="1" x14ac:dyDescent="0.2">
      <c r="A1" s="1"/>
      <c r="B1" s="1"/>
      <c r="C1" s="1"/>
      <c r="F1" s="2"/>
    </row>
    <row r="2" spans="1:14" ht="39.950000000000003" customHeight="1" x14ac:dyDescent="0.35">
      <c r="A2" s="1"/>
      <c r="B2" s="3" t="s">
        <v>57</v>
      </c>
      <c r="C2" s="4"/>
      <c r="D2" s="4"/>
      <c r="E2" s="4"/>
      <c r="F2" s="7"/>
      <c r="I2" s="7" t="s">
        <v>4</v>
      </c>
    </row>
    <row r="3" spans="1:14" s="8" customFormat="1" ht="20.25" customHeight="1" x14ac:dyDescent="0.25">
      <c r="B3" s="38"/>
      <c r="F3" s="10"/>
      <c r="N3" s="39"/>
    </row>
    <row r="4" spans="1:14" s="8" customFormat="1" ht="20.25" customHeight="1" x14ac:dyDescent="0.25">
      <c r="B4" s="38"/>
      <c r="F4" s="10"/>
      <c r="N4" s="39"/>
    </row>
    <row r="5" spans="1:14" s="8" customFormat="1" ht="20.25" customHeight="1" x14ac:dyDescent="0.25">
      <c r="B5" s="9" t="s">
        <v>3</v>
      </c>
      <c r="C5" s="9"/>
      <c r="D5" s="9"/>
      <c r="E5" s="9"/>
      <c r="F5" s="10"/>
      <c r="N5" s="11"/>
    </row>
    <row r="6" spans="1:14" s="8" customFormat="1" ht="20.25" customHeight="1" x14ac:dyDescent="0.25">
      <c r="B6" s="40" t="s">
        <v>31</v>
      </c>
      <c r="C6" s="9"/>
      <c r="D6" s="9"/>
      <c r="E6" s="9"/>
      <c r="F6" s="10"/>
      <c r="I6" s="41">
        <v>1</v>
      </c>
      <c r="J6" s="42"/>
      <c r="N6" s="11"/>
    </row>
    <row r="7" spans="1:14" s="8" customFormat="1" ht="3.6" customHeight="1" x14ac:dyDescent="0.25">
      <c r="B7" s="40"/>
      <c r="C7" s="9"/>
      <c r="D7" s="9"/>
      <c r="E7" s="9"/>
      <c r="F7" s="10"/>
      <c r="I7" s="43"/>
      <c r="J7" s="42"/>
      <c r="N7" s="11"/>
    </row>
    <row r="8" spans="1:14" s="8" customFormat="1" ht="20.25" customHeight="1" x14ac:dyDescent="0.25">
      <c r="B8" s="40" t="s">
        <v>30</v>
      </c>
      <c r="C8" s="9"/>
      <c r="D8" s="9"/>
      <c r="E8" s="9"/>
      <c r="F8" s="10"/>
      <c r="I8" s="44">
        <v>12</v>
      </c>
      <c r="J8" s="42"/>
      <c r="N8" s="11"/>
    </row>
    <row r="9" spans="1:14" s="8" customFormat="1" ht="11.45" customHeight="1" x14ac:dyDescent="0.25">
      <c r="B9" s="40"/>
      <c r="C9" s="9"/>
      <c r="D9" s="9"/>
      <c r="E9" s="9"/>
      <c r="F9" s="10"/>
      <c r="I9" s="44"/>
      <c r="N9" s="11"/>
    </row>
    <row r="10" spans="1:14" s="8" customFormat="1" ht="20.25" customHeight="1" x14ac:dyDescent="0.25">
      <c r="B10" s="9"/>
      <c r="C10" s="9"/>
      <c r="D10" s="9"/>
      <c r="E10" s="9"/>
      <c r="F10" s="10"/>
      <c r="I10" s="12" t="s">
        <v>45</v>
      </c>
      <c r="N10" s="11"/>
    </row>
    <row r="11" spans="1:14" s="8" customFormat="1" ht="20.25" customHeight="1" x14ac:dyDescent="0.25">
      <c r="A11" s="13"/>
      <c r="C11" s="14"/>
      <c r="I11" s="15" t="s">
        <v>5</v>
      </c>
    </row>
    <row r="12" spans="1:14" s="8" customFormat="1" ht="20.25" customHeight="1" x14ac:dyDescent="0.25">
      <c r="A12" s="13"/>
      <c r="B12" s="8" t="s">
        <v>23</v>
      </c>
      <c r="C12" s="14"/>
      <c r="I12" s="16">
        <v>300000</v>
      </c>
    </row>
    <row r="13" spans="1:14" s="8" customFormat="1" ht="20.25" customHeight="1" x14ac:dyDescent="0.25">
      <c r="A13" s="13"/>
      <c r="B13" s="8" t="s">
        <v>39</v>
      </c>
      <c r="C13" s="17"/>
      <c r="I13" s="45">
        <v>0</v>
      </c>
    </row>
    <row r="14" spans="1:14" s="8" customFormat="1" ht="20.25" customHeight="1" x14ac:dyDescent="0.25">
      <c r="A14" s="19"/>
      <c r="B14" s="20" t="s">
        <v>7</v>
      </c>
      <c r="C14" s="17"/>
      <c r="I14" s="46">
        <f>SUM(I12:I13)</f>
        <v>300000</v>
      </c>
    </row>
    <row r="15" spans="1:14" s="8" customFormat="1" ht="20.25" customHeight="1" x14ac:dyDescent="0.25">
      <c r="A15" s="13"/>
      <c r="C15" s="17"/>
      <c r="I15" s="14"/>
    </row>
    <row r="16" spans="1:14" s="8" customFormat="1" ht="20.25" customHeight="1" x14ac:dyDescent="0.25">
      <c r="A16" s="13"/>
      <c r="B16" s="8" t="s">
        <v>24</v>
      </c>
      <c r="C16" s="17"/>
      <c r="I16" s="16"/>
    </row>
    <row r="17" spans="1:9" s="8" customFormat="1" ht="20.25" customHeight="1" x14ac:dyDescent="0.25">
      <c r="A17" s="13"/>
      <c r="B17" s="20" t="s">
        <v>6</v>
      </c>
      <c r="C17" s="17"/>
      <c r="I17" s="46">
        <f>SUM(I16:I16)</f>
        <v>0</v>
      </c>
    </row>
    <row r="18" spans="1:9" s="8" customFormat="1" ht="20.25" customHeight="1" x14ac:dyDescent="0.25">
      <c r="A18" s="13"/>
      <c r="C18" s="17"/>
      <c r="I18" s="14"/>
    </row>
    <row r="19" spans="1:9" s="8" customFormat="1" ht="20.25" customHeight="1" x14ac:dyDescent="0.25">
      <c r="A19" s="13"/>
      <c r="B19" s="8" t="s">
        <v>8</v>
      </c>
      <c r="C19" s="17"/>
      <c r="I19" s="17">
        <f>I14-I17-I13</f>
        <v>300000</v>
      </c>
    </row>
    <row r="20" spans="1:9" s="8" customFormat="1" ht="20.25" customHeight="1" x14ac:dyDescent="0.25">
      <c r="A20" s="13"/>
      <c r="B20" s="20" t="s">
        <v>40</v>
      </c>
      <c r="C20" s="14"/>
      <c r="D20" s="20"/>
      <c r="E20" s="20"/>
      <c r="F20" s="20"/>
      <c r="G20" s="20"/>
      <c r="H20" s="20"/>
      <c r="I20" s="14">
        <f>I19*I8/I6</f>
        <v>3600000</v>
      </c>
    </row>
    <row r="21" spans="1:9" s="8" customFormat="1" ht="20.25" customHeight="1" x14ac:dyDescent="0.25">
      <c r="A21" s="13"/>
      <c r="C21" s="17"/>
      <c r="I21" s="17"/>
    </row>
    <row r="22" spans="1:9" s="8" customFormat="1" ht="20.25" customHeight="1" x14ac:dyDescent="0.25">
      <c r="A22" s="13"/>
      <c r="B22" s="8" t="s">
        <v>9</v>
      </c>
      <c r="C22" s="17"/>
      <c r="I22" s="17">
        <f>I13</f>
        <v>0</v>
      </c>
    </row>
    <row r="23" spans="1:9" s="8" customFormat="1" ht="20.25" customHeight="1" x14ac:dyDescent="0.25">
      <c r="A23" s="13"/>
      <c r="B23" s="20" t="s">
        <v>41</v>
      </c>
      <c r="C23" s="14"/>
      <c r="D23" s="20"/>
      <c r="E23" s="20"/>
      <c r="F23" s="20"/>
      <c r="G23" s="20"/>
      <c r="H23" s="20"/>
      <c r="I23" s="14">
        <f>I20+I22</f>
        <v>3600000</v>
      </c>
    </row>
    <row r="24" spans="1:9" s="8" customFormat="1" ht="20.25" customHeight="1" x14ac:dyDescent="0.25">
      <c r="A24" s="13"/>
      <c r="C24" s="17"/>
      <c r="I24" s="17"/>
    </row>
    <row r="25" spans="1:9" s="8" customFormat="1" ht="20.25" customHeight="1" x14ac:dyDescent="0.25">
      <c r="A25" s="19"/>
      <c r="B25" s="8" t="s">
        <v>42</v>
      </c>
      <c r="C25" s="17"/>
      <c r="I25" s="17">
        <f>K60</f>
        <v>1327440</v>
      </c>
    </row>
    <row r="26" spans="1:9" s="8" customFormat="1" ht="20.25" customHeight="1" x14ac:dyDescent="0.25">
      <c r="A26" s="19"/>
      <c r="B26" s="8" t="s">
        <v>43</v>
      </c>
      <c r="C26" s="17"/>
      <c r="I26" s="17">
        <f>K49</f>
        <v>1327440</v>
      </c>
    </row>
    <row r="27" spans="1:9" s="8" customFormat="1" ht="20.25" customHeight="1" x14ac:dyDescent="0.25">
      <c r="A27" s="19"/>
      <c r="B27" s="20" t="s">
        <v>10</v>
      </c>
      <c r="C27" s="17"/>
      <c r="I27" s="46">
        <f>I25-I26</f>
        <v>0</v>
      </c>
    </row>
    <row r="28" spans="1:9" s="8" customFormat="1" ht="20.25" customHeight="1" x14ac:dyDescent="0.25">
      <c r="A28" s="13"/>
      <c r="C28" s="17"/>
      <c r="I28" s="17"/>
    </row>
    <row r="29" spans="1:9" s="8" customFormat="1" ht="20.25" customHeight="1" x14ac:dyDescent="0.25">
      <c r="A29" s="13"/>
      <c r="B29" s="8" t="s">
        <v>44</v>
      </c>
      <c r="C29" s="17"/>
      <c r="I29" s="17">
        <f>I26/I8*I6</f>
        <v>110620</v>
      </c>
    </row>
    <row r="30" spans="1:9" s="8" customFormat="1" ht="20.25" customHeight="1" x14ac:dyDescent="0.25">
      <c r="A30" s="19"/>
      <c r="B30" s="8" t="s">
        <v>22</v>
      </c>
      <c r="C30" s="17"/>
      <c r="I30" s="17">
        <f>I27</f>
        <v>0</v>
      </c>
    </row>
    <row r="31" spans="1:9" s="8" customFormat="1" ht="20.25" customHeight="1" x14ac:dyDescent="0.25">
      <c r="A31" s="13"/>
      <c r="B31" s="8" t="s">
        <v>18</v>
      </c>
      <c r="C31" s="17"/>
      <c r="I31" s="18"/>
    </row>
    <row r="32" spans="1:9" s="8" customFormat="1" ht="20.25" customHeight="1" x14ac:dyDescent="0.25">
      <c r="A32" s="19"/>
      <c r="B32" s="20" t="s">
        <v>19</v>
      </c>
      <c r="C32" s="17"/>
      <c r="I32" s="14">
        <f>IF(I31&gt;I29+I30,0,I29+I30-I31)</f>
        <v>110620</v>
      </c>
    </row>
    <row r="33" spans="1:14" s="8" customFormat="1" ht="20.25" customHeight="1" x14ac:dyDescent="0.25">
      <c r="A33" s="19"/>
      <c r="B33" s="8" t="s">
        <v>0</v>
      </c>
      <c r="C33" s="17"/>
      <c r="I33" s="17">
        <f>I32*0.03</f>
        <v>3318.6</v>
      </c>
    </row>
    <row r="34" spans="1:14" s="8" customFormat="1" ht="20.25" customHeight="1" x14ac:dyDescent="0.25">
      <c r="A34" s="19"/>
      <c r="B34" s="20" t="s">
        <v>11</v>
      </c>
      <c r="C34" s="17"/>
      <c r="I34" s="46">
        <f>I32+I33</f>
        <v>113938.6</v>
      </c>
    </row>
    <row r="35" spans="1:14" s="8" customFormat="1" ht="20.25" customHeight="1" x14ac:dyDescent="0.25">
      <c r="A35" s="13"/>
      <c r="B35" s="8" t="s">
        <v>1</v>
      </c>
      <c r="C35" s="17"/>
      <c r="I35" s="16"/>
    </row>
    <row r="36" spans="1:14" s="8" customFormat="1" ht="20.25" customHeight="1" thickBot="1" x14ac:dyDescent="0.3">
      <c r="A36" s="19"/>
      <c r="B36" s="20" t="s">
        <v>2</v>
      </c>
      <c r="C36" s="17"/>
      <c r="I36" s="47">
        <f>I34-I35</f>
        <v>113938.6</v>
      </c>
    </row>
    <row r="37" spans="1:14" s="8" customFormat="1" ht="20.25" customHeight="1" thickTop="1" x14ac:dyDescent="0.25">
      <c r="A37" s="19"/>
      <c r="C37" s="17"/>
    </row>
    <row r="38" spans="1:14" s="8" customFormat="1" ht="20.25" customHeight="1" x14ac:dyDescent="0.25">
      <c r="A38" s="19"/>
      <c r="B38" s="48" t="s">
        <v>20</v>
      </c>
      <c r="C38" s="49"/>
      <c r="D38" s="48"/>
      <c r="E38" s="48"/>
      <c r="F38" s="48"/>
      <c r="G38" s="48"/>
      <c r="H38" s="48"/>
      <c r="I38" s="49">
        <f>IF(I31&gt;I29+I30,I31-(I29+I30),0)</f>
        <v>0</v>
      </c>
    </row>
    <row r="39" spans="1:14" s="8" customFormat="1" ht="20.25" customHeight="1" x14ac:dyDescent="0.25">
      <c r="A39" s="19"/>
      <c r="C39" s="17"/>
    </row>
    <row r="40" spans="1:14" s="8" customFormat="1" ht="20.25" customHeight="1" x14ac:dyDescent="0.25">
      <c r="B40" s="53" t="s">
        <v>54</v>
      </c>
      <c r="C40" s="17"/>
      <c r="J40" s="12"/>
      <c r="K40" s="12"/>
    </row>
    <row r="41" spans="1:14" s="8" customFormat="1" ht="20.25" customHeight="1" x14ac:dyDescent="0.25">
      <c r="B41" s="57" t="s">
        <v>47</v>
      </c>
      <c r="C41" s="57"/>
      <c r="D41" s="57"/>
      <c r="E41" s="58"/>
      <c r="F41" s="59" t="s">
        <v>21</v>
      </c>
      <c r="G41" s="60"/>
      <c r="H41" s="62" t="s">
        <v>50</v>
      </c>
      <c r="I41" s="63"/>
      <c r="J41" s="61" t="s">
        <v>47</v>
      </c>
      <c r="K41" s="54" t="s">
        <v>48</v>
      </c>
    </row>
    <row r="42" spans="1:14" s="8" customFormat="1" ht="20.25" customHeight="1" x14ac:dyDescent="0.25">
      <c r="B42" s="57"/>
      <c r="C42" s="57"/>
      <c r="D42" s="57"/>
      <c r="E42" s="58"/>
      <c r="F42" s="59"/>
      <c r="G42" s="60"/>
      <c r="H42" s="62"/>
      <c r="I42" s="63"/>
      <c r="J42" s="61"/>
      <c r="K42" s="54"/>
    </row>
    <row r="43" spans="1:14" s="8" customFormat="1" ht="20.25" customHeight="1" x14ac:dyDescent="0.25">
      <c r="B43" s="23" t="s">
        <v>12</v>
      </c>
      <c r="C43" s="24">
        <v>0</v>
      </c>
      <c r="D43" s="25" t="s">
        <v>13</v>
      </c>
      <c r="E43" s="26">
        <v>33600</v>
      </c>
      <c r="F43" s="25" t="s">
        <v>14</v>
      </c>
      <c r="G43" s="27">
        <v>0</v>
      </c>
      <c r="H43" s="25" t="s">
        <v>15</v>
      </c>
      <c r="I43" s="26" t="s">
        <v>16</v>
      </c>
      <c r="J43" s="24">
        <f>IF(I20&lt;E43,0,0)</f>
        <v>0</v>
      </c>
      <c r="K43" s="24">
        <v>0</v>
      </c>
    </row>
    <row r="44" spans="1:14" s="8" customFormat="1" ht="20.25" customHeight="1" x14ac:dyDescent="0.25">
      <c r="A44" s="17"/>
      <c r="B44" s="23" t="s">
        <v>12</v>
      </c>
      <c r="C44" s="24">
        <f>E43+0.01</f>
        <v>33600.01</v>
      </c>
      <c r="D44" s="25" t="s">
        <v>13</v>
      </c>
      <c r="E44" s="26">
        <v>100800</v>
      </c>
      <c r="F44" s="25" t="s">
        <v>14</v>
      </c>
      <c r="G44" s="27">
        <v>0.2</v>
      </c>
      <c r="H44" s="25" t="s">
        <v>15</v>
      </c>
      <c r="I44" s="24">
        <f>E43*G44</f>
        <v>6720</v>
      </c>
      <c r="J44" s="24">
        <f>IF(I$20&gt;=C44,IF(I$20&lt;=E44,I$20,0),0)</f>
        <v>0</v>
      </c>
      <c r="K44" s="24">
        <f>IF(J44&gt;0,(J44*G44)-I44,0)</f>
        <v>0</v>
      </c>
      <c r="N44" s="31"/>
    </row>
    <row r="45" spans="1:14" s="8" customFormat="1" ht="20.25" customHeight="1" x14ac:dyDescent="0.25">
      <c r="A45" s="17"/>
      <c r="B45" s="23" t="s">
        <v>12</v>
      </c>
      <c r="C45" s="24">
        <f t="shared" ref="C45:C48" si="0">E44+0.01</f>
        <v>100800.01</v>
      </c>
      <c r="D45" s="25" t="s">
        <v>13</v>
      </c>
      <c r="E45" s="26">
        <v>336000</v>
      </c>
      <c r="F45" s="25" t="s">
        <v>14</v>
      </c>
      <c r="G45" s="27">
        <v>0.25</v>
      </c>
      <c r="H45" s="25" t="s">
        <v>15</v>
      </c>
      <c r="I45" s="24">
        <f>E44*(G45-G44)+I44</f>
        <v>11760</v>
      </c>
      <c r="J45" s="24">
        <f>IF(I$20&gt;=C45,IF(I$20&lt;=E45,I$20,0),0)</f>
        <v>0</v>
      </c>
      <c r="K45" s="24">
        <f>IF(J45&gt;0,(J45*G45)-I45,0)</f>
        <v>0</v>
      </c>
    </row>
    <row r="46" spans="1:14" s="8" customFormat="1" ht="20.25" customHeight="1" x14ac:dyDescent="0.25">
      <c r="A46" s="17"/>
      <c r="B46" s="23" t="s">
        <v>12</v>
      </c>
      <c r="C46" s="24">
        <f t="shared" si="0"/>
        <v>336000.01</v>
      </c>
      <c r="D46" s="25" t="s">
        <v>13</v>
      </c>
      <c r="E46" s="26">
        <v>672000</v>
      </c>
      <c r="F46" s="25" t="s">
        <v>14</v>
      </c>
      <c r="G46" s="27">
        <v>0.3</v>
      </c>
      <c r="H46" s="25" t="s">
        <v>15</v>
      </c>
      <c r="I46" s="24">
        <f>E45*(G46-G45)+I45</f>
        <v>28559.999999999996</v>
      </c>
      <c r="J46" s="24">
        <f>IF(I$20&gt;=C46,IF(I$20&lt;=E46,I$20,0),0)</f>
        <v>0</v>
      </c>
      <c r="K46" s="24">
        <f>IF(J46&gt;0,(J46*G46)-I46,0)</f>
        <v>0</v>
      </c>
    </row>
    <row r="47" spans="1:14" s="8" customFormat="1" ht="20.25" customHeight="1" x14ac:dyDescent="0.25">
      <c r="A47" s="17"/>
      <c r="B47" s="23" t="s">
        <v>12</v>
      </c>
      <c r="C47" s="24">
        <f t="shared" si="0"/>
        <v>672000.01</v>
      </c>
      <c r="D47" s="25" t="s">
        <v>13</v>
      </c>
      <c r="E47" s="26">
        <v>1008000</v>
      </c>
      <c r="F47" s="25" t="s">
        <v>14</v>
      </c>
      <c r="G47" s="27">
        <v>0.35</v>
      </c>
      <c r="H47" s="25" t="s">
        <v>15</v>
      </c>
      <c r="I47" s="24">
        <f>E46*(G47-G46)+I46</f>
        <v>62159.999999999985</v>
      </c>
      <c r="J47" s="24">
        <f>IF(I$20&gt;=C47,IF(I$20&lt;=E47,I$20,0),0)</f>
        <v>0</v>
      </c>
      <c r="K47" s="24">
        <f>IF(J47&gt;0,(J47*G47)-I47,0)</f>
        <v>0</v>
      </c>
    </row>
    <row r="48" spans="1:14" s="8" customFormat="1" ht="20.25" customHeight="1" x14ac:dyDescent="0.25">
      <c r="A48" s="17"/>
      <c r="B48" s="23" t="s">
        <v>12</v>
      </c>
      <c r="C48" s="24">
        <f t="shared" si="0"/>
        <v>1008000.01</v>
      </c>
      <c r="D48" s="55" t="s">
        <v>17</v>
      </c>
      <c r="E48" s="55"/>
      <c r="F48" s="25" t="s">
        <v>14</v>
      </c>
      <c r="G48" s="27">
        <v>0.4</v>
      </c>
      <c r="H48" s="25" t="s">
        <v>15</v>
      </c>
      <c r="I48" s="24">
        <f>E47*(G48-G47)+I47</f>
        <v>112560.00000000003</v>
      </c>
      <c r="J48" s="24">
        <f>IF(I$20&gt;C48,I$20,0)</f>
        <v>3600000</v>
      </c>
      <c r="K48" s="24">
        <f>IF(J48&gt;0,(J48*G48)-I48,0)</f>
        <v>1327440</v>
      </c>
    </row>
    <row r="49" spans="1:14" s="8" customFormat="1" ht="20.25" customHeight="1" x14ac:dyDescent="0.25">
      <c r="A49" s="17"/>
      <c r="B49" s="17"/>
      <c r="C49" s="17"/>
      <c r="G49" s="29"/>
      <c r="J49" s="14">
        <f>SUM(J43:J48)</f>
        <v>3600000</v>
      </c>
      <c r="K49" s="14">
        <f>SUM(K43:K48)</f>
        <v>1327440</v>
      </c>
    </row>
    <row r="50" spans="1:14" s="8" customFormat="1" ht="20.25" customHeight="1" x14ac:dyDescent="0.25">
      <c r="A50" s="17"/>
      <c r="B50" s="17"/>
      <c r="C50" s="17"/>
      <c r="J50" s="31"/>
      <c r="K50" s="31"/>
    </row>
    <row r="51" spans="1:14" s="8" customFormat="1" ht="20.25" customHeight="1" x14ac:dyDescent="0.25">
      <c r="B51" s="50" t="s">
        <v>53</v>
      </c>
      <c r="C51" s="17"/>
      <c r="J51" s="31"/>
      <c r="K51" s="31"/>
      <c r="N51" s="51"/>
    </row>
    <row r="52" spans="1:14" s="8" customFormat="1" ht="20.25" customHeight="1" x14ac:dyDescent="0.25">
      <c r="B52" s="57" t="s">
        <v>47</v>
      </c>
      <c r="C52" s="57"/>
      <c r="D52" s="57"/>
      <c r="E52" s="58"/>
      <c r="F52" s="59" t="s">
        <v>21</v>
      </c>
      <c r="G52" s="60"/>
      <c r="H52" s="62" t="s">
        <v>50</v>
      </c>
      <c r="I52" s="63"/>
      <c r="J52" s="61" t="s">
        <v>47</v>
      </c>
      <c r="K52" s="54" t="s">
        <v>48</v>
      </c>
      <c r="N52" s="51"/>
    </row>
    <row r="53" spans="1:14" s="8" customFormat="1" ht="20.25" customHeight="1" x14ac:dyDescent="0.25">
      <c r="B53" s="57"/>
      <c r="C53" s="57"/>
      <c r="D53" s="57"/>
      <c r="E53" s="58"/>
      <c r="F53" s="59"/>
      <c r="G53" s="60"/>
      <c r="H53" s="62"/>
      <c r="I53" s="63"/>
      <c r="J53" s="61"/>
      <c r="K53" s="54"/>
      <c r="N53" s="51"/>
    </row>
    <row r="54" spans="1:14" s="8" customFormat="1" ht="20.25" customHeight="1" x14ac:dyDescent="0.25">
      <c r="B54" s="23" t="s">
        <v>12</v>
      </c>
      <c r="C54" s="24">
        <v>0</v>
      </c>
      <c r="D54" s="25" t="s">
        <v>13</v>
      </c>
      <c r="E54" s="26">
        <f>E43</f>
        <v>33600</v>
      </c>
      <c r="F54" s="25" t="s">
        <v>14</v>
      </c>
      <c r="G54" s="27">
        <v>0</v>
      </c>
      <c r="H54" s="25" t="s">
        <v>15</v>
      </c>
      <c r="I54" s="28" t="s">
        <v>16</v>
      </c>
      <c r="J54" s="24">
        <f>IF(I23&lt;E54,0,0)</f>
        <v>0</v>
      </c>
      <c r="K54" s="24">
        <v>0</v>
      </c>
      <c r="N54" s="51"/>
    </row>
    <row r="55" spans="1:14" s="8" customFormat="1" ht="20.25" customHeight="1" x14ac:dyDescent="0.25">
      <c r="A55" s="17"/>
      <c r="B55" s="23" t="s">
        <v>12</v>
      </c>
      <c r="C55" s="24">
        <f>E54+0.01</f>
        <v>33600.01</v>
      </c>
      <c r="D55" s="25" t="s">
        <v>13</v>
      </c>
      <c r="E55" s="26">
        <f t="shared" ref="E55:E58" si="1">E44</f>
        <v>100800</v>
      </c>
      <c r="F55" s="25" t="s">
        <v>14</v>
      </c>
      <c r="G55" s="27">
        <v>0.2</v>
      </c>
      <c r="H55" s="25" t="s">
        <v>15</v>
      </c>
      <c r="I55" s="26">
        <f>I44</f>
        <v>6720</v>
      </c>
      <c r="J55" s="24">
        <f>IF(I$23&gt;=C55,IF(I$23&lt;=E55,I$23,0),0)</f>
        <v>0</v>
      </c>
      <c r="K55" s="24">
        <f>IF(J55&gt;0,(J55*G55)-I55,0)</f>
        <v>0</v>
      </c>
      <c r="N55" s="51"/>
    </row>
    <row r="56" spans="1:14" s="8" customFormat="1" ht="20.25" customHeight="1" x14ac:dyDescent="0.25">
      <c r="A56" s="17"/>
      <c r="B56" s="23" t="s">
        <v>12</v>
      </c>
      <c r="C56" s="24">
        <f t="shared" ref="C56:C59" si="2">E55+0.01</f>
        <v>100800.01</v>
      </c>
      <c r="D56" s="25" t="s">
        <v>13</v>
      </c>
      <c r="E56" s="26">
        <f t="shared" si="1"/>
        <v>336000</v>
      </c>
      <c r="F56" s="25" t="s">
        <v>14</v>
      </c>
      <c r="G56" s="27">
        <v>0.25</v>
      </c>
      <c r="H56" s="25" t="s">
        <v>15</v>
      </c>
      <c r="I56" s="26">
        <f t="shared" ref="I56:I59" si="3">I45</f>
        <v>11760</v>
      </c>
      <c r="J56" s="24">
        <f>IF(I$23&gt;=C56,IF(I$23&lt;=E56,I$23,0),0)</f>
        <v>0</v>
      </c>
      <c r="K56" s="24">
        <f>IF(J56&gt;0,(J56*G56)-I56,0)</f>
        <v>0</v>
      </c>
      <c r="N56" s="51"/>
    </row>
    <row r="57" spans="1:14" s="8" customFormat="1" ht="20.25" customHeight="1" x14ac:dyDescent="0.25">
      <c r="A57" s="17"/>
      <c r="B57" s="23" t="s">
        <v>12</v>
      </c>
      <c r="C57" s="24">
        <f t="shared" si="2"/>
        <v>336000.01</v>
      </c>
      <c r="D57" s="25" t="s">
        <v>13</v>
      </c>
      <c r="E57" s="26">
        <f t="shared" si="1"/>
        <v>672000</v>
      </c>
      <c r="F57" s="25" t="s">
        <v>14</v>
      </c>
      <c r="G57" s="27">
        <v>0.3</v>
      </c>
      <c r="H57" s="25" t="s">
        <v>15</v>
      </c>
      <c r="I57" s="26">
        <f>I46</f>
        <v>28559.999999999996</v>
      </c>
      <c r="J57" s="24">
        <f>IF(I$23&gt;=C57,IF(I$23&lt;=E57,I$23,0),0)</f>
        <v>0</v>
      </c>
      <c r="K57" s="24">
        <f>IF(J57&gt;0,(J57*G57)-I57,0)</f>
        <v>0</v>
      </c>
      <c r="N57" s="51"/>
    </row>
    <row r="58" spans="1:14" s="8" customFormat="1" ht="20.25" customHeight="1" x14ac:dyDescent="0.25">
      <c r="A58" s="17"/>
      <c r="B58" s="23" t="s">
        <v>12</v>
      </c>
      <c r="C58" s="24">
        <f t="shared" si="2"/>
        <v>672000.01</v>
      </c>
      <c r="D58" s="25" t="s">
        <v>13</v>
      </c>
      <c r="E58" s="26">
        <f t="shared" si="1"/>
        <v>1008000</v>
      </c>
      <c r="F58" s="25" t="s">
        <v>14</v>
      </c>
      <c r="G58" s="27">
        <v>0.35</v>
      </c>
      <c r="H58" s="25" t="s">
        <v>15</v>
      </c>
      <c r="I58" s="26">
        <f>I47</f>
        <v>62159.999999999985</v>
      </c>
      <c r="J58" s="24">
        <f>IF(I$23&gt;=C58,IF(I$23&lt;=E58,I$23,0),0)</f>
        <v>0</v>
      </c>
      <c r="K58" s="24">
        <f>IF(J58&gt;0,(J58*G58)-I58,0)</f>
        <v>0</v>
      </c>
      <c r="N58" s="51"/>
    </row>
    <row r="59" spans="1:14" s="8" customFormat="1" ht="20.25" customHeight="1" x14ac:dyDescent="0.25">
      <c r="A59" s="17"/>
      <c r="B59" s="23" t="s">
        <v>12</v>
      </c>
      <c r="C59" s="24">
        <f t="shared" si="2"/>
        <v>1008000.01</v>
      </c>
      <c r="D59" s="64" t="s">
        <v>17</v>
      </c>
      <c r="E59" s="65"/>
      <c r="F59" s="25" t="s">
        <v>14</v>
      </c>
      <c r="G59" s="27">
        <v>0.4</v>
      </c>
      <c r="H59" s="25" t="s">
        <v>15</v>
      </c>
      <c r="I59" s="26">
        <f t="shared" si="3"/>
        <v>112560.00000000003</v>
      </c>
      <c r="J59" s="24">
        <f>IF(I$23&gt;=C59,I$23,0)</f>
        <v>3600000</v>
      </c>
      <c r="K59" s="24">
        <f>IF(J59&gt;0,(J59*G59)-I59,0)</f>
        <v>1327440</v>
      </c>
      <c r="N59" s="51"/>
    </row>
    <row r="60" spans="1:14" s="8" customFormat="1" ht="20.25" customHeight="1" x14ac:dyDescent="0.25">
      <c r="A60" s="17"/>
      <c r="B60" s="17"/>
      <c r="C60" s="17"/>
      <c r="J60" s="14">
        <f>SUM(J54:J59)</f>
        <v>3600000</v>
      </c>
      <c r="K60" s="14">
        <f>SUM(K54:K59)</f>
        <v>1327440</v>
      </c>
    </row>
    <row r="61" spans="1:14" s="8" customFormat="1" ht="20.25" customHeight="1" x14ac:dyDescent="0.25">
      <c r="A61" s="17"/>
      <c r="J61" s="31"/>
      <c r="K61" s="31"/>
    </row>
    <row r="62" spans="1:14" s="33" customFormat="1" ht="12" x14ac:dyDescent="0.2">
      <c r="B62" s="34" t="s">
        <v>34</v>
      </c>
      <c r="C62" s="35"/>
      <c r="D62" s="36"/>
      <c r="E62" s="35"/>
      <c r="F62" s="37"/>
    </row>
    <row r="63" spans="1:14" s="33" customFormat="1" ht="22.35" customHeight="1" x14ac:dyDescent="0.2">
      <c r="B63" s="56" t="s">
        <v>35</v>
      </c>
      <c r="C63" s="56"/>
      <c r="D63" s="56"/>
      <c r="E63" s="56"/>
      <c r="F63" s="56"/>
    </row>
    <row r="64" spans="1:14" s="33" customFormat="1" ht="12" x14ac:dyDescent="0.2">
      <c r="B64" s="34" t="s">
        <v>36</v>
      </c>
      <c r="C64" s="35"/>
      <c r="D64" s="36"/>
      <c r="E64" s="35"/>
      <c r="F64" s="37"/>
    </row>
    <row r="65" spans="2:6" s="33" customFormat="1" ht="12" x14ac:dyDescent="0.2">
      <c r="B65" s="34" t="s">
        <v>55</v>
      </c>
      <c r="C65" s="35"/>
      <c r="D65" s="36"/>
      <c r="E65" s="35"/>
      <c r="F65" s="37"/>
    </row>
    <row r="66" spans="2:6" s="33" customFormat="1" ht="12" x14ac:dyDescent="0.2">
      <c r="B66" s="34" t="s">
        <v>38</v>
      </c>
      <c r="C66" s="35"/>
      <c r="D66" s="36"/>
      <c r="E66" s="35"/>
      <c r="F66" s="37"/>
    </row>
  </sheetData>
  <sheetProtection algorithmName="SHA-512" hashValue="vSKdw9s3cTyLNGTg7I7u0PilqcxMyadoyWbBWe9cizk8xNJKu/9KEHxJyAqaIFW6GpTiKuCkVXTFLZao2gUNIQ==" saltValue="bhBRSgbYsUAZ5dur1FEOzw==" spinCount="100000" sheet="1" selectLockedCells="1"/>
  <mergeCells count="13">
    <mergeCell ref="K52:K53"/>
    <mergeCell ref="D59:E59"/>
    <mergeCell ref="B41:E42"/>
    <mergeCell ref="F41:G42"/>
    <mergeCell ref="H41:I42"/>
    <mergeCell ref="J41:J42"/>
    <mergeCell ref="K41:K42"/>
    <mergeCell ref="D48:E48"/>
    <mergeCell ref="B63:F63"/>
    <mergeCell ref="B52:E53"/>
    <mergeCell ref="F52:G53"/>
    <mergeCell ref="H52:I53"/>
    <mergeCell ref="J52:J5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D39FF-596E-4E40-8BDC-0D205630DEA5}">
  <sheetPr codeName="Sheet3">
    <tabColor rgb="FF00B0F0"/>
  </sheetPr>
  <dimension ref="A1:N66"/>
  <sheetViews>
    <sheetView showGridLines="0" showRowColHeaders="0" workbookViewId="0">
      <selection activeCell="I13" sqref="I13"/>
    </sheetView>
  </sheetViews>
  <sheetFormatPr defaultColWidth="8.7109375" defaultRowHeight="14.25" x14ac:dyDescent="0.2"/>
  <cols>
    <col min="1" max="1" width="4.7109375" style="32" customWidth="1"/>
    <col min="2" max="2" width="7.5703125" style="32" customWidth="1"/>
    <col min="3" max="3" width="13.140625" style="32" customWidth="1"/>
    <col min="4" max="4" width="7.85546875" style="1" customWidth="1"/>
    <col min="5" max="5" width="13" style="1" customWidth="1"/>
    <col min="6" max="6" width="16.5703125" style="1" customWidth="1"/>
    <col min="7" max="7" width="13.42578125" style="1" customWidth="1"/>
    <col min="8" max="8" width="9.140625" style="1" customWidth="1"/>
    <col min="9" max="9" width="23.42578125" style="1" customWidth="1"/>
    <col min="10" max="10" width="15.42578125" style="1" customWidth="1"/>
    <col min="11" max="11" width="15" style="1" customWidth="1"/>
    <col min="12" max="12" width="14.85546875" style="1" customWidth="1"/>
    <col min="13" max="13" width="8.7109375" style="1"/>
    <col min="14" max="14" width="11.140625" style="1" customWidth="1"/>
    <col min="15" max="16384" width="8.7109375" style="1"/>
  </cols>
  <sheetData>
    <row r="1" spans="1:14" ht="50.1" customHeight="1" x14ac:dyDescent="0.2">
      <c r="A1" s="1"/>
      <c r="B1" s="1"/>
      <c r="C1" s="1"/>
      <c r="F1" s="2"/>
    </row>
    <row r="2" spans="1:14" ht="39.950000000000003" customHeight="1" x14ac:dyDescent="0.35">
      <c r="A2" s="1"/>
      <c r="B2" s="3" t="s">
        <v>49</v>
      </c>
      <c r="C2" s="4"/>
      <c r="D2" s="4"/>
      <c r="E2" s="4"/>
      <c r="F2" s="7"/>
      <c r="I2" s="7" t="s">
        <v>4</v>
      </c>
    </row>
    <row r="3" spans="1:14" s="8" customFormat="1" ht="20.25" customHeight="1" x14ac:dyDescent="0.25">
      <c r="B3" s="38" t="s">
        <v>46</v>
      </c>
      <c r="F3" s="10"/>
      <c r="N3" s="39"/>
    </row>
    <row r="4" spans="1:14" s="8" customFormat="1" ht="20.25" customHeight="1" x14ac:dyDescent="0.25">
      <c r="B4" s="38"/>
      <c r="F4" s="10"/>
      <c r="N4" s="39"/>
    </row>
    <row r="5" spans="1:14" s="8" customFormat="1" ht="20.25" customHeight="1" x14ac:dyDescent="0.25">
      <c r="B5" s="9" t="s">
        <v>3</v>
      </c>
      <c r="C5" s="9"/>
      <c r="D5" s="9"/>
      <c r="E5" s="9"/>
      <c r="F5" s="10"/>
      <c r="N5" s="11"/>
    </row>
    <row r="6" spans="1:14" s="8" customFormat="1" ht="20.25" customHeight="1" x14ac:dyDescent="0.25">
      <c r="B6" s="40" t="s">
        <v>31</v>
      </c>
      <c r="C6" s="9"/>
      <c r="D6" s="9"/>
      <c r="E6" s="9"/>
      <c r="F6" s="10"/>
      <c r="I6" s="41">
        <v>1</v>
      </c>
      <c r="J6" s="42"/>
      <c r="N6" s="11"/>
    </row>
    <row r="7" spans="1:14" s="8" customFormat="1" ht="3.6" customHeight="1" x14ac:dyDescent="0.25">
      <c r="B7" s="40"/>
      <c r="C7" s="9"/>
      <c r="D7" s="9"/>
      <c r="E7" s="9"/>
      <c r="F7" s="10"/>
      <c r="I7" s="43"/>
      <c r="J7" s="42"/>
      <c r="N7" s="11"/>
    </row>
    <row r="8" spans="1:14" s="8" customFormat="1" ht="20.25" customHeight="1" x14ac:dyDescent="0.25">
      <c r="B8" s="40" t="s">
        <v>30</v>
      </c>
      <c r="C8" s="9"/>
      <c r="D8" s="9"/>
      <c r="E8" s="9"/>
      <c r="F8" s="10"/>
      <c r="I8" s="44">
        <v>12</v>
      </c>
      <c r="J8" s="42"/>
      <c r="N8" s="11"/>
    </row>
    <row r="9" spans="1:14" s="8" customFormat="1" ht="11.45" customHeight="1" x14ac:dyDescent="0.25">
      <c r="B9" s="40"/>
      <c r="C9" s="9"/>
      <c r="D9" s="9"/>
      <c r="E9" s="9"/>
      <c r="F9" s="10"/>
      <c r="I9" s="44"/>
      <c r="N9" s="11"/>
    </row>
    <row r="10" spans="1:14" s="8" customFormat="1" ht="20.25" customHeight="1" x14ac:dyDescent="0.25">
      <c r="B10" s="9"/>
      <c r="C10" s="9"/>
      <c r="D10" s="9"/>
      <c r="E10" s="9"/>
      <c r="F10" s="10"/>
      <c r="I10" s="12" t="s">
        <v>45</v>
      </c>
      <c r="N10" s="11"/>
    </row>
    <row r="11" spans="1:14" s="8" customFormat="1" ht="20.25" customHeight="1" x14ac:dyDescent="0.25">
      <c r="A11" s="13"/>
      <c r="C11" s="14"/>
      <c r="I11" s="15" t="s">
        <v>5</v>
      </c>
    </row>
    <row r="12" spans="1:14" s="8" customFormat="1" ht="20.25" customHeight="1" x14ac:dyDescent="0.25">
      <c r="A12" s="13"/>
      <c r="B12" s="8" t="s">
        <v>23</v>
      </c>
      <c r="C12" s="14"/>
      <c r="I12" s="16">
        <v>50000</v>
      </c>
    </row>
    <row r="13" spans="1:14" s="8" customFormat="1" ht="20.25" customHeight="1" x14ac:dyDescent="0.25">
      <c r="A13" s="13"/>
      <c r="B13" s="8" t="s">
        <v>39</v>
      </c>
      <c r="C13" s="17"/>
      <c r="I13" s="45">
        <v>0</v>
      </c>
    </row>
    <row r="14" spans="1:14" s="8" customFormat="1" ht="20.25" customHeight="1" x14ac:dyDescent="0.25">
      <c r="A14" s="19"/>
      <c r="B14" s="20" t="s">
        <v>7</v>
      </c>
      <c r="C14" s="17"/>
      <c r="I14" s="46">
        <f>SUM(I12:I13)</f>
        <v>50000</v>
      </c>
    </row>
    <row r="15" spans="1:14" s="8" customFormat="1" ht="20.25" customHeight="1" x14ac:dyDescent="0.25">
      <c r="A15" s="13"/>
      <c r="C15" s="17"/>
      <c r="I15" s="14"/>
    </row>
    <row r="16" spans="1:14" s="8" customFormat="1" ht="20.25" customHeight="1" x14ac:dyDescent="0.25">
      <c r="A16" s="13"/>
      <c r="B16" s="8" t="s">
        <v>24</v>
      </c>
      <c r="C16" s="17"/>
      <c r="I16" s="16"/>
    </row>
    <row r="17" spans="1:9" s="8" customFormat="1" ht="20.25" customHeight="1" x14ac:dyDescent="0.25">
      <c r="A17" s="13"/>
      <c r="B17" s="20" t="s">
        <v>6</v>
      </c>
      <c r="C17" s="17"/>
      <c r="I17" s="46">
        <f>SUM(I16:I16)</f>
        <v>0</v>
      </c>
    </row>
    <row r="18" spans="1:9" s="8" customFormat="1" ht="20.25" customHeight="1" x14ac:dyDescent="0.25">
      <c r="A18" s="13"/>
      <c r="C18" s="17"/>
      <c r="I18" s="14"/>
    </row>
    <row r="19" spans="1:9" s="8" customFormat="1" ht="20.25" customHeight="1" x14ac:dyDescent="0.25">
      <c r="A19" s="13"/>
      <c r="B19" s="8" t="s">
        <v>8</v>
      </c>
      <c r="C19" s="17"/>
      <c r="I19" s="17">
        <f>I14-I17-I13</f>
        <v>50000</v>
      </c>
    </row>
    <row r="20" spans="1:9" s="8" customFormat="1" ht="20.25" customHeight="1" x14ac:dyDescent="0.25">
      <c r="A20" s="13"/>
      <c r="B20" s="20" t="s">
        <v>40</v>
      </c>
      <c r="C20" s="14"/>
      <c r="D20" s="20"/>
      <c r="E20" s="20"/>
      <c r="F20" s="20"/>
      <c r="G20" s="20"/>
      <c r="H20" s="20"/>
      <c r="I20" s="14">
        <f>I19*I8/I6</f>
        <v>600000</v>
      </c>
    </row>
    <row r="21" spans="1:9" s="8" customFormat="1" ht="20.25" customHeight="1" x14ac:dyDescent="0.25">
      <c r="A21" s="13"/>
      <c r="C21" s="17"/>
      <c r="I21" s="17"/>
    </row>
    <row r="22" spans="1:9" s="8" customFormat="1" ht="20.25" customHeight="1" x14ac:dyDescent="0.25">
      <c r="A22" s="13"/>
      <c r="B22" s="8" t="s">
        <v>9</v>
      </c>
      <c r="C22" s="17"/>
      <c r="I22" s="17">
        <f>I13</f>
        <v>0</v>
      </c>
    </row>
    <row r="23" spans="1:9" s="8" customFormat="1" ht="20.25" customHeight="1" x14ac:dyDescent="0.25">
      <c r="A23" s="13"/>
      <c r="B23" s="20" t="s">
        <v>41</v>
      </c>
      <c r="C23" s="14"/>
      <c r="D23" s="20"/>
      <c r="E23" s="20"/>
      <c r="F23" s="20"/>
      <c r="G23" s="20"/>
      <c r="H23" s="20"/>
      <c r="I23" s="14">
        <f>I20+I22</f>
        <v>600000</v>
      </c>
    </row>
    <row r="24" spans="1:9" s="8" customFormat="1" ht="20.25" customHeight="1" x14ac:dyDescent="0.25">
      <c r="A24" s="13"/>
      <c r="C24" s="17"/>
      <c r="I24" s="17"/>
    </row>
    <row r="25" spans="1:9" s="8" customFormat="1" ht="20.25" customHeight="1" x14ac:dyDescent="0.25">
      <c r="A25" s="19"/>
      <c r="B25" s="8" t="s">
        <v>42</v>
      </c>
      <c r="C25" s="17"/>
      <c r="I25" s="17">
        <f>K60</f>
        <v>185488.8</v>
      </c>
    </row>
    <row r="26" spans="1:9" s="8" customFormat="1" ht="20.25" customHeight="1" x14ac:dyDescent="0.25">
      <c r="A26" s="19"/>
      <c r="B26" s="8" t="s">
        <v>43</v>
      </c>
      <c r="C26" s="17"/>
      <c r="I26" s="17">
        <f>K49</f>
        <v>185488.8</v>
      </c>
    </row>
    <row r="27" spans="1:9" s="8" customFormat="1" ht="20.25" customHeight="1" x14ac:dyDescent="0.25">
      <c r="A27" s="19"/>
      <c r="B27" s="20" t="s">
        <v>10</v>
      </c>
      <c r="C27" s="17"/>
      <c r="I27" s="46">
        <f>I25-I26</f>
        <v>0</v>
      </c>
    </row>
    <row r="28" spans="1:9" s="8" customFormat="1" ht="20.25" customHeight="1" x14ac:dyDescent="0.25">
      <c r="A28" s="13"/>
      <c r="C28" s="17"/>
      <c r="I28" s="17"/>
    </row>
    <row r="29" spans="1:9" s="8" customFormat="1" ht="20.25" customHeight="1" x14ac:dyDescent="0.25">
      <c r="A29" s="13"/>
      <c r="B29" s="8" t="s">
        <v>44</v>
      </c>
      <c r="C29" s="17"/>
      <c r="I29" s="17">
        <f>I26/I8*I6</f>
        <v>15457.4</v>
      </c>
    </row>
    <row r="30" spans="1:9" s="8" customFormat="1" ht="20.25" customHeight="1" x14ac:dyDescent="0.25">
      <c r="A30" s="19"/>
      <c r="B30" s="8" t="s">
        <v>22</v>
      </c>
      <c r="C30" s="17"/>
      <c r="I30" s="17">
        <f>I27</f>
        <v>0</v>
      </c>
    </row>
    <row r="31" spans="1:9" s="8" customFormat="1" ht="20.25" customHeight="1" x14ac:dyDescent="0.25">
      <c r="A31" s="13"/>
      <c r="B31" s="8" t="s">
        <v>18</v>
      </c>
      <c r="C31" s="17"/>
      <c r="I31" s="18"/>
    </row>
    <row r="32" spans="1:9" s="8" customFormat="1" ht="20.25" customHeight="1" x14ac:dyDescent="0.25">
      <c r="A32" s="19"/>
      <c r="B32" s="20" t="s">
        <v>19</v>
      </c>
      <c r="C32" s="17"/>
      <c r="I32" s="14">
        <f>IF(I31&gt;I29+I30,0,I29+I30-I31)</f>
        <v>15457.4</v>
      </c>
    </row>
    <row r="33" spans="1:11" s="8" customFormat="1" ht="20.25" customHeight="1" x14ac:dyDescent="0.25">
      <c r="A33" s="19"/>
      <c r="B33" s="8" t="s">
        <v>0</v>
      </c>
      <c r="C33" s="17"/>
      <c r="I33" s="17">
        <f>I32*0.03</f>
        <v>463.72199999999998</v>
      </c>
    </row>
    <row r="34" spans="1:11" s="8" customFormat="1" ht="20.25" customHeight="1" x14ac:dyDescent="0.25">
      <c r="A34" s="19"/>
      <c r="B34" s="20" t="s">
        <v>11</v>
      </c>
      <c r="C34" s="17"/>
      <c r="I34" s="46">
        <f>I32+I33</f>
        <v>15921.121999999999</v>
      </c>
    </row>
    <row r="35" spans="1:11" s="8" customFormat="1" ht="20.25" customHeight="1" x14ac:dyDescent="0.25">
      <c r="A35" s="13"/>
      <c r="B35" s="8" t="s">
        <v>1</v>
      </c>
      <c r="C35" s="17"/>
      <c r="I35" s="16"/>
    </row>
    <row r="36" spans="1:11" s="8" customFormat="1" ht="20.25" customHeight="1" thickBot="1" x14ac:dyDescent="0.3">
      <c r="A36" s="19"/>
      <c r="B36" s="20" t="s">
        <v>2</v>
      </c>
      <c r="C36" s="17"/>
      <c r="I36" s="47">
        <f>I34-I35</f>
        <v>15921.121999999999</v>
      </c>
    </row>
    <row r="37" spans="1:11" s="8" customFormat="1" ht="20.25" customHeight="1" thickTop="1" x14ac:dyDescent="0.25">
      <c r="A37" s="19"/>
      <c r="C37" s="17"/>
    </row>
    <row r="38" spans="1:11" s="8" customFormat="1" ht="20.25" customHeight="1" x14ac:dyDescent="0.25">
      <c r="A38" s="19"/>
      <c r="B38" s="48" t="s">
        <v>20</v>
      </c>
      <c r="C38" s="49"/>
      <c r="D38" s="48"/>
      <c r="E38" s="48"/>
      <c r="F38" s="48"/>
      <c r="G38" s="48"/>
      <c r="H38" s="48"/>
      <c r="I38" s="49">
        <f>IF(I31&gt;I29+I30,I31-(I29+I30),0)</f>
        <v>0</v>
      </c>
    </row>
    <row r="39" spans="1:11" s="8" customFormat="1" ht="20.25" customHeight="1" x14ac:dyDescent="0.25">
      <c r="A39" s="19"/>
      <c r="C39" s="17"/>
    </row>
    <row r="40" spans="1:11" s="8" customFormat="1" ht="20.25" customHeight="1" x14ac:dyDescent="0.25">
      <c r="B40" s="50" t="s">
        <v>52</v>
      </c>
      <c r="C40" s="17"/>
      <c r="J40" s="12"/>
      <c r="K40" s="12"/>
    </row>
    <row r="41" spans="1:11" s="8" customFormat="1" ht="20.25" customHeight="1" x14ac:dyDescent="0.25">
      <c r="B41" s="57" t="s">
        <v>47</v>
      </c>
      <c r="C41" s="57"/>
      <c r="D41" s="57"/>
      <c r="E41" s="58"/>
      <c r="F41" s="59" t="s">
        <v>21</v>
      </c>
      <c r="G41" s="60"/>
      <c r="H41" s="59" t="s">
        <v>50</v>
      </c>
      <c r="I41" s="60"/>
      <c r="J41" s="61" t="s">
        <v>47</v>
      </c>
      <c r="K41" s="54" t="s">
        <v>48</v>
      </c>
    </row>
    <row r="42" spans="1:11" s="8" customFormat="1" ht="20.25" customHeight="1" x14ac:dyDescent="0.25">
      <c r="B42" s="57"/>
      <c r="C42" s="57"/>
      <c r="D42" s="57"/>
      <c r="E42" s="58"/>
      <c r="F42" s="59"/>
      <c r="G42" s="60"/>
      <c r="H42" s="59"/>
      <c r="I42" s="60"/>
      <c r="J42" s="61"/>
      <c r="K42" s="54"/>
    </row>
    <row r="43" spans="1:11" s="8" customFormat="1" ht="20.25" customHeight="1" x14ac:dyDescent="0.25">
      <c r="B43" s="23" t="s">
        <v>12</v>
      </c>
      <c r="C43" s="24">
        <v>0</v>
      </c>
      <c r="D43" s="25" t="s">
        <v>13</v>
      </c>
      <c r="E43" s="26">
        <f>12204/9*12</f>
        <v>16272</v>
      </c>
      <c r="F43" s="25" t="s">
        <v>14</v>
      </c>
      <c r="G43" s="27">
        <v>0</v>
      </c>
      <c r="H43" s="25" t="s">
        <v>15</v>
      </c>
      <c r="I43" s="26" t="s">
        <v>16</v>
      </c>
      <c r="J43" s="24">
        <f>IF(I20&lt;E43,0,0)</f>
        <v>0</v>
      </c>
      <c r="K43" s="24">
        <v>0</v>
      </c>
    </row>
    <row r="44" spans="1:11" s="8" customFormat="1" ht="20.25" customHeight="1" x14ac:dyDescent="0.25">
      <c r="A44" s="17"/>
      <c r="B44" s="23" t="s">
        <v>12</v>
      </c>
      <c r="C44" s="24">
        <f>E43+0.01</f>
        <v>16272.01</v>
      </c>
      <c r="D44" s="25" t="s">
        <v>13</v>
      </c>
      <c r="E44" s="26">
        <f>36612/9*12</f>
        <v>48816</v>
      </c>
      <c r="F44" s="25" t="s">
        <v>14</v>
      </c>
      <c r="G44" s="27">
        <v>0.2</v>
      </c>
      <c r="H44" s="25" t="s">
        <v>15</v>
      </c>
      <c r="I44" s="26">
        <f>E43*G44</f>
        <v>3254.4</v>
      </c>
      <c r="J44" s="24">
        <f t="shared" ref="J44:J47" si="0">IF(I$20&gt;=C44,IF(I$20&lt;=E44,I$20,0),0)</f>
        <v>0</v>
      </c>
      <c r="K44" s="24">
        <f>IF(J44&gt;0,(J44*G44)-I44,0)</f>
        <v>0</v>
      </c>
    </row>
    <row r="45" spans="1:11" s="8" customFormat="1" ht="20.25" customHeight="1" x14ac:dyDescent="0.25">
      <c r="A45" s="17"/>
      <c r="B45" s="23" t="s">
        <v>12</v>
      </c>
      <c r="C45" s="24">
        <f t="shared" ref="C45:C48" si="1">E44+0.01</f>
        <v>48816.01</v>
      </c>
      <c r="D45" s="25" t="s">
        <v>13</v>
      </c>
      <c r="E45" s="26">
        <f>122040/9*12</f>
        <v>162720</v>
      </c>
      <c r="F45" s="25" t="s">
        <v>14</v>
      </c>
      <c r="G45" s="27">
        <v>0.25</v>
      </c>
      <c r="H45" s="25" t="s">
        <v>15</v>
      </c>
      <c r="I45" s="26">
        <f>E44*(G45-G44)+I44</f>
        <v>5695.1999999999989</v>
      </c>
      <c r="J45" s="24">
        <f t="shared" si="0"/>
        <v>0</v>
      </c>
      <c r="K45" s="24">
        <f>IF(J45&gt;0,(J45*G45)-I45,0)</f>
        <v>0</v>
      </c>
    </row>
    <row r="46" spans="1:11" s="8" customFormat="1" ht="20.25" customHeight="1" x14ac:dyDescent="0.25">
      <c r="A46" s="17"/>
      <c r="B46" s="23" t="s">
        <v>12</v>
      </c>
      <c r="C46" s="24">
        <f t="shared" si="1"/>
        <v>162720.01</v>
      </c>
      <c r="D46" s="25" t="s">
        <v>13</v>
      </c>
      <c r="E46" s="26">
        <f>244080/9*12</f>
        <v>325440</v>
      </c>
      <c r="F46" s="25" t="s">
        <v>14</v>
      </c>
      <c r="G46" s="27">
        <v>0.3</v>
      </c>
      <c r="H46" s="25" t="s">
        <v>15</v>
      </c>
      <c r="I46" s="26">
        <f t="shared" ref="I46:I47" si="2">E45*(G46-G45)+I45</f>
        <v>13831.199999999997</v>
      </c>
      <c r="J46" s="24">
        <f t="shared" si="0"/>
        <v>0</v>
      </c>
      <c r="K46" s="24">
        <f>IF(J46&gt;0,(J46*G46)-I46,0)</f>
        <v>0</v>
      </c>
    </row>
    <row r="47" spans="1:11" s="8" customFormat="1" ht="20.25" customHeight="1" x14ac:dyDescent="0.25">
      <c r="A47" s="17"/>
      <c r="B47" s="23" t="s">
        <v>12</v>
      </c>
      <c r="C47" s="24">
        <f t="shared" si="1"/>
        <v>325440.01</v>
      </c>
      <c r="D47" s="25" t="s">
        <v>13</v>
      </c>
      <c r="E47" s="26">
        <f>366120/9*12</f>
        <v>488160</v>
      </c>
      <c r="F47" s="25" t="s">
        <v>14</v>
      </c>
      <c r="G47" s="27">
        <v>0.35</v>
      </c>
      <c r="H47" s="25" t="s">
        <v>15</v>
      </c>
      <c r="I47" s="26">
        <f t="shared" si="2"/>
        <v>30103.199999999993</v>
      </c>
      <c r="J47" s="24">
        <f t="shared" si="0"/>
        <v>0</v>
      </c>
      <c r="K47" s="24">
        <f>IF(J47&gt;0,(J47*G47)-I47,0)</f>
        <v>0</v>
      </c>
    </row>
    <row r="48" spans="1:11" s="8" customFormat="1" ht="20.25" customHeight="1" x14ac:dyDescent="0.25">
      <c r="A48" s="17"/>
      <c r="B48" s="23" t="s">
        <v>12</v>
      </c>
      <c r="C48" s="24">
        <f t="shared" si="1"/>
        <v>488160.01</v>
      </c>
      <c r="D48" s="55" t="s">
        <v>17</v>
      </c>
      <c r="E48" s="55"/>
      <c r="F48" s="25" t="s">
        <v>14</v>
      </c>
      <c r="G48" s="27">
        <v>0.4</v>
      </c>
      <c r="H48" s="25" t="s">
        <v>15</v>
      </c>
      <c r="I48" s="26">
        <f>E47*(G48-G47)+I47</f>
        <v>54511.200000000012</v>
      </c>
      <c r="J48" s="24">
        <f>IF(I$20&gt;C48,I$20,0)</f>
        <v>600000</v>
      </c>
      <c r="K48" s="24">
        <f>IF(J48&gt;0,(J48*G48)-I48,0)</f>
        <v>185488.8</v>
      </c>
    </row>
    <row r="49" spans="1:14" s="8" customFormat="1" ht="20.25" customHeight="1" x14ac:dyDescent="0.25">
      <c r="A49" s="17"/>
      <c r="B49" s="17"/>
      <c r="C49" s="17"/>
      <c r="G49" s="29"/>
      <c r="J49" s="14">
        <f>SUM(J43:J48)</f>
        <v>600000</v>
      </c>
      <c r="K49" s="14">
        <f>SUM(K43:K48)</f>
        <v>185488.8</v>
      </c>
    </row>
    <row r="50" spans="1:14" s="8" customFormat="1" ht="20.25" customHeight="1" x14ac:dyDescent="0.25">
      <c r="A50" s="17"/>
      <c r="B50" s="17"/>
      <c r="C50" s="17"/>
      <c r="J50" s="31"/>
      <c r="K50" s="31"/>
    </row>
    <row r="51" spans="1:14" s="8" customFormat="1" ht="20.25" customHeight="1" x14ac:dyDescent="0.25">
      <c r="B51" s="50" t="s">
        <v>51</v>
      </c>
      <c r="C51" s="17"/>
      <c r="J51" s="31"/>
      <c r="K51" s="31"/>
      <c r="N51" s="51"/>
    </row>
    <row r="52" spans="1:14" s="8" customFormat="1" ht="20.25" customHeight="1" x14ac:dyDescent="0.25">
      <c r="B52" s="57" t="s">
        <v>47</v>
      </c>
      <c r="C52" s="57"/>
      <c r="D52" s="57"/>
      <c r="E52" s="58"/>
      <c r="F52" s="59" t="s">
        <v>21</v>
      </c>
      <c r="G52" s="60"/>
      <c r="H52" s="59" t="s">
        <v>50</v>
      </c>
      <c r="I52" s="60"/>
      <c r="J52" s="61" t="s">
        <v>47</v>
      </c>
      <c r="K52" s="54" t="s">
        <v>48</v>
      </c>
      <c r="N52" s="51"/>
    </row>
    <row r="53" spans="1:14" s="8" customFormat="1" ht="20.25" customHeight="1" x14ac:dyDescent="0.25">
      <c r="B53" s="57"/>
      <c r="C53" s="57"/>
      <c r="D53" s="57"/>
      <c r="E53" s="58"/>
      <c r="F53" s="59"/>
      <c r="G53" s="60"/>
      <c r="H53" s="59"/>
      <c r="I53" s="60"/>
      <c r="J53" s="61"/>
      <c r="K53" s="54"/>
      <c r="N53" s="51"/>
    </row>
    <row r="54" spans="1:14" s="8" customFormat="1" ht="20.25" customHeight="1" x14ac:dyDescent="0.25">
      <c r="B54" s="23" t="s">
        <v>12</v>
      </c>
      <c r="C54" s="24">
        <v>0</v>
      </c>
      <c r="D54" s="25" t="s">
        <v>13</v>
      </c>
      <c r="E54" s="26">
        <f>E43</f>
        <v>16272</v>
      </c>
      <c r="F54" s="25" t="s">
        <v>14</v>
      </c>
      <c r="G54" s="27">
        <v>0</v>
      </c>
      <c r="H54" s="25" t="s">
        <v>15</v>
      </c>
      <c r="I54" s="28" t="s">
        <v>16</v>
      </c>
      <c r="J54" s="24">
        <f>IF(I23&lt;E54,0,0)</f>
        <v>0</v>
      </c>
      <c r="K54" s="24">
        <v>0</v>
      </c>
      <c r="N54" s="51"/>
    </row>
    <row r="55" spans="1:14" s="8" customFormat="1" ht="20.25" customHeight="1" x14ac:dyDescent="0.25">
      <c r="A55" s="17"/>
      <c r="B55" s="23" t="s">
        <v>12</v>
      </c>
      <c r="C55" s="24">
        <f>E54+0.01</f>
        <v>16272.01</v>
      </c>
      <c r="D55" s="25" t="s">
        <v>13</v>
      </c>
      <c r="E55" s="26">
        <f t="shared" ref="E55:E58" si="3">E44</f>
        <v>48816</v>
      </c>
      <c r="F55" s="25" t="s">
        <v>14</v>
      </c>
      <c r="G55" s="27">
        <v>0.2</v>
      </c>
      <c r="H55" s="25" t="s">
        <v>15</v>
      </c>
      <c r="I55" s="26">
        <f>I44</f>
        <v>3254.4</v>
      </c>
      <c r="J55" s="24">
        <f t="shared" ref="J55:J58" si="4">IF(I$23&gt;=C55,IF(I$23&lt;=E55,I$23,0),0)</f>
        <v>0</v>
      </c>
      <c r="K55" s="24">
        <f>IF(J55&gt;0,(J55*G55)-I55,0)</f>
        <v>0</v>
      </c>
      <c r="N55" s="51"/>
    </row>
    <row r="56" spans="1:14" s="8" customFormat="1" ht="20.25" customHeight="1" x14ac:dyDescent="0.25">
      <c r="A56" s="17"/>
      <c r="B56" s="23" t="s">
        <v>12</v>
      </c>
      <c r="C56" s="24">
        <f t="shared" ref="C56:C59" si="5">E55+0.01</f>
        <v>48816.01</v>
      </c>
      <c r="D56" s="25" t="s">
        <v>13</v>
      </c>
      <c r="E56" s="26">
        <f t="shared" si="3"/>
        <v>162720</v>
      </c>
      <c r="F56" s="25" t="s">
        <v>14</v>
      </c>
      <c r="G56" s="27">
        <v>0.25</v>
      </c>
      <c r="H56" s="25" t="s">
        <v>15</v>
      </c>
      <c r="I56" s="26">
        <f t="shared" ref="I56:I59" si="6">I45</f>
        <v>5695.1999999999989</v>
      </c>
      <c r="J56" s="24">
        <f t="shared" si="4"/>
        <v>0</v>
      </c>
      <c r="K56" s="24">
        <f>IF(J56&gt;0,(J56*G56)-I56,0)</f>
        <v>0</v>
      </c>
      <c r="N56" s="51"/>
    </row>
    <row r="57" spans="1:14" s="8" customFormat="1" ht="20.25" customHeight="1" x14ac:dyDescent="0.25">
      <c r="A57" s="17"/>
      <c r="B57" s="23" t="s">
        <v>12</v>
      </c>
      <c r="C57" s="24">
        <f t="shared" si="5"/>
        <v>162720.01</v>
      </c>
      <c r="D57" s="25" t="s">
        <v>13</v>
      </c>
      <c r="E57" s="26">
        <f t="shared" si="3"/>
        <v>325440</v>
      </c>
      <c r="F57" s="25" t="s">
        <v>14</v>
      </c>
      <c r="G57" s="27">
        <v>0.3</v>
      </c>
      <c r="H57" s="25" t="s">
        <v>15</v>
      </c>
      <c r="I57" s="26">
        <f t="shared" si="6"/>
        <v>13831.199999999997</v>
      </c>
      <c r="J57" s="24">
        <f t="shared" si="4"/>
        <v>0</v>
      </c>
      <c r="K57" s="24">
        <f>IF(J57&gt;0,(J57*G57)-I57,0)</f>
        <v>0</v>
      </c>
      <c r="N57" s="51"/>
    </row>
    <row r="58" spans="1:14" s="8" customFormat="1" ht="20.25" customHeight="1" x14ac:dyDescent="0.25">
      <c r="A58" s="17"/>
      <c r="B58" s="23" t="s">
        <v>12</v>
      </c>
      <c r="C58" s="24">
        <f t="shared" si="5"/>
        <v>325440.01</v>
      </c>
      <c r="D58" s="25" t="s">
        <v>13</v>
      </c>
      <c r="E58" s="26">
        <f t="shared" si="3"/>
        <v>488160</v>
      </c>
      <c r="F58" s="25" t="s">
        <v>14</v>
      </c>
      <c r="G58" s="27">
        <v>0.35</v>
      </c>
      <c r="H58" s="25" t="s">
        <v>15</v>
      </c>
      <c r="I58" s="26">
        <f t="shared" si="6"/>
        <v>30103.199999999993</v>
      </c>
      <c r="J58" s="24">
        <f t="shared" si="4"/>
        <v>0</v>
      </c>
      <c r="K58" s="24">
        <f>IF(J58&gt;0,(J58*G58)-I58,0)</f>
        <v>0</v>
      </c>
      <c r="N58" s="51"/>
    </row>
    <row r="59" spans="1:14" s="8" customFormat="1" ht="20.25" customHeight="1" x14ac:dyDescent="0.25">
      <c r="A59" s="17"/>
      <c r="B59" s="23" t="s">
        <v>12</v>
      </c>
      <c r="C59" s="24">
        <f t="shared" si="5"/>
        <v>488160.01</v>
      </c>
      <c r="D59" s="64" t="s">
        <v>17</v>
      </c>
      <c r="E59" s="65"/>
      <c r="F59" s="25" t="s">
        <v>14</v>
      </c>
      <c r="G59" s="27">
        <v>0.4</v>
      </c>
      <c r="H59" s="25" t="s">
        <v>15</v>
      </c>
      <c r="I59" s="26">
        <f t="shared" si="6"/>
        <v>54511.200000000012</v>
      </c>
      <c r="J59" s="24">
        <f>IF(I$23&gt;=C59,I$23,0)</f>
        <v>600000</v>
      </c>
      <c r="K59" s="24">
        <f>IF(J59&gt;0,(J59*G59)-I59,0)</f>
        <v>185488.8</v>
      </c>
      <c r="N59" s="51"/>
    </row>
    <row r="60" spans="1:14" s="8" customFormat="1" ht="20.25" customHeight="1" x14ac:dyDescent="0.25">
      <c r="A60" s="17"/>
      <c r="B60" s="17"/>
      <c r="C60" s="17"/>
      <c r="J60" s="14">
        <f>SUM(J54:J59)</f>
        <v>600000</v>
      </c>
      <c r="K60" s="14">
        <f>SUM(K54:K59)</f>
        <v>185488.8</v>
      </c>
    </row>
    <row r="61" spans="1:14" s="8" customFormat="1" ht="20.25" customHeight="1" x14ac:dyDescent="0.25">
      <c r="A61" s="17"/>
      <c r="J61" s="31"/>
      <c r="K61" s="31"/>
    </row>
    <row r="62" spans="1:14" s="33" customFormat="1" ht="12" x14ac:dyDescent="0.2">
      <c r="B62" s="34" t="s">
        <v>34</v>
      </c>
      <c r="C62" s="35"/>
      <c r="D62" s="36"/>
      <c r="E62" s="35"/>
      <c r="F62" s="37"/>
    </row>
    <row r="63" spans="1:14" s="33" customFormat="1" ht="22.35" customHeight="1" x14ac:dyDescent="0.2">
      <c r="B63" s="56" t="s">
        <v>35</v>
      </c>
      <c r="C63" s="56"/>
      <c r="D63" s="56"/>
      <c r="E63" s="56"/>
      <c r="F63" s="56"/>
    </row>
    <row r="64" spans="1:14" s="33" customFormat="1" ht="12" x14ac:dyDescent="0.2">
      <c r="B64" s="34" t="s">
        <v>36</v>
      </c>
      <c r="C64" s="35"/>
      <c r="D64" s="36"/>
      <c r="E64" s="35"/>
      <c r="F64" s="37"/>
    </row>
    <row r="65" spans="2:6" s="33" customFormat="1" ht="12" x14ac:dyDescent="0.2">
      <c r="B65" s="34" t="s">
        <v>37</v>
      </c>
      <c r="C65" s="35"/>
      <c r="D65" s="36"/>
      <c r="E65" s="35"/>
      <c r="F65" s="37"/>
    </row>
    <row r="66" spans="2:6" s="33" customFormat="1" ht="12" x14ac:dyDescent="0.2">
      <c r="B66" s="34" t="s">
        <v>38</v>
      </c>
      <c r="C66" s="35"/>
      <c r="D66" s="36"/>
      <c r="E66" s="35"/>
      <c r="F66" s="37"/>
    </row>
  </sheetData>
  <sheetProtection selectLockedCells="1"/>
  <mergeCells count="13">
    <mergeCell ref="K52:K53"/>
    <mergeCell ref="D59:E59"/>
    <mergeCell ref="B41:E42"/>
    <mergeCell ref="F41:G42"/>
    <mergeCell ref="H41:I42"/>
    <mergeCell ref="J41:J42"/>
    <mergeCell ref="K41:K42"/>
    <mergeCell ref="D48:E48"/>
    <mergeCell ref="B63:F63"/>
    <mergeCell ref="B52:E53"/>
    <mergeCell ref="F52:G53"/>
    <mergeCell ref="H52:I53"/>
    <mergeCell ref="J52:J5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3294AA-18EF-40BF-AC6C-45D11FD3BA3C}">
  <ds:schemaRefs>
    <ds:schemaRef ds:uri="http://www.w3.org/XML/1998/namespace"/>
    <ds:schemaRef ds:uri="http://schemas.microsoft.com/office/2006/documentManagement/types"/>
    <ds:schemaRef ds:uri="http://purl.org/dc/terms/"/>
    <ds:schemaRef ds:uri="http://purl.org/dc/dcmitype/"/>
    <ds:schemaRef ds:uri="http://schemas.microsoft.com/sharepoint/v3"/>
    <ds:schemaRef ds:uri="71037282-4172-42af-8e02-c41ee92b0631"/>
    <ds:schemaRef ds:uri="20291ebb-8fd5-4a4a-b5a6-ec5249e68ab7"/>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147E414F-5252-4050-99C6-924CB186DD09}"/>
</file>

<file path=customXml/itemProps3.xml><?xml version="1.0" encoding="utf-8"?>
<ds:datastoreItem xmlns:ds="http://schemas.openxmlformats.org/officeDocument/2006/customXml" ds:itemID="{7E4ED2E0-6783-4B97-9995-6EB0C422ACD1}">
  <ds:schemaRefs>
    <ds:schemaRef ds:uri="http://schemas.microsoft.com/sharepoint/v3/contenttype/forms"/>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Monthly</vt:lpstr>
      <vt:lpstr>Annual</vt:lpstr>
      <vt:lpstr>12 Months Tax Tables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Ishwarlaal, Kavitha</cp:lastModifiedBy>
  <dcterms:created xsi:type="dcterms:W3CDTF">2014-02-05T09:47:07Z</dcterms:created>
  <dcterms:modified xsi:type="dcterms:W3CDTF">2026-01-15T13:27:50Z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