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20" documentId="8_{B859A006-6B53-4FD5-973A-9C1799AA6608}" xr6:coauthVersionLast="47" xr6:coauthVersionMax="47" xr10:uidLastSave="{FC3ECCB5-B20F-4981-9774-D283F0BDBB0C}"/>
  <bookViews>
    <workbookView xWindow="-110" yWindow="-110" windowWidth="20420" windowHeight="15500" xr2:uid="{00000000-000D-0000-FFFF-FFFF00000000}"/>
  </bookViews>
  <sheets>
    <sheet name="Monthly Tax Calc" sheetId="15" r:id="rId1"/>
    <sheet name="YTD Tax Calc" sheetId="16"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6" l="1"/>
  <c r="E29" i="16"/>
  <c r="E30" i="16"/>
  <c r="E27" i="16"/>
  <c r="C28" i="16"/>
  <c r="B29" i="16" s="1"/>
  <c r="C29" i="16"/>
  <c r="B30" i="16" s="1"/>
  <c r="C27" i="16"/>
  <c r="B28" i="16" s="1"/>
  <c r="B18" i="15"/>
  <c r="B19" i="15"/>
  <c r="D19" i="15" l="1"/>
  <c r="B20" i="15"/>
  <c r="D20" i="15" s="1"/>
  <c r="D18" i="15"/>
  <c r="D17" i="15"/>
  <c r="G13" i="16" l="1"/>
  <c r="D28" i="16" l="1"/>
  <c r="F28" i="16" s="1"/>
  <c r="D30" i="16"/>
  <c r="F30" i="16" s="1"/>
  <c r="D29" i="16"/>
  <c r="F29" i="16" s="1"/>
  <c r="D27" i="16"/>
  <c r="F27" i="16" s="1"/>
  <c r="F31" i="16" l="1"/>
  <c r="G15" i="16" s="1"/>
  <c r="G16" i="16" s="1"/>
  <c r="G18" i="16" s="1"/>
  <c r="D31" i="16"/>
  <c r="G20" i="16" l="1"/>
  <c r="G22" i="16" s="1"/>
  <c r="F19" i="15"/>
  <c r="F20" i="15"/>
  <c r="F18" i="15"/>
  <c r="F17" i="15" l="1"/>
  <c r="F21" i="15" s="1"/>
  <c r="D21" i="15"/>
  <c r="F8" i="15" l="1"/>
  <c r="F10" i="15" s="1"/>
  <c r="F1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3466CCE4-C06B-4209-B2F2-8D5F0A098834}">
      <text>
        <r>
          <rPr>
            <b/>
            <sz val="9"/>
            <color indexed="81"/>
            <rFont val="Tahoma"/>
            <family val="2"/>
          </rPr>
          <t>Ramakuela, Jacqui:</t>
        </r>
        <r>
          <rPr>
            <sz val="9"/>
            <color indexed="81"/>
            <rFont val="Tahoma"/>
            <family val="2"/>
          </rPr>
          <t xml:space="preserve">
Enter chargeable emoluments.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F53A44B0-F391-4C6D-AC3A-D3584F3B48CB}">
      <text>
        <r>
          <rPr>
            <b/>
            <sz val="9"/>
            <color indexed="81"/>
            <rFont val="Tahoma"/>
            <family val="2"/>
          </rPr>
          <t>Ramakuela, Jacqui:</t>
        </r>
        <r>
          <rPr>
            <sz val="9"/>
            <color indexed="81"/>
            <rFont val="Tahoma"/>
            <family val="2"/>
          </rPr>
          <t xml:space="preserve">
Enter the cummulative chargeable emoluments.</t>
        </r>
      </text>
    </comment>
  </commentList>
</comments>
</file>

<file path=xl/sharedStrings.xml><?xml version="1.0" encoding="utf-8"?>
<sst xmlns="http://schemas.openxmlformats.org/spreadsheetml/2006/main" count="49" uniqueCount="34">
  <si>
    <t>Tax rate</t>
  </si>
  <si>
    <t>Enter amounts only in the grey fields</t>
  </si>
  <si>
    <t>and above</t>
  </si>
  <si>
    <t xml:space="preserve">Monthly Income Bracket </t>
  </si>
  <si>
    <t>ZAMBIA</t>
  </si>
  <si>
    <t>PAYE for the current period</t>
  </si>
  <si>
    <t>Tax as per tax tables</t>
  </si>
  <si>
    <t>Taxable Pay</t>
  </si>
  <si>
    <t>YTD+</t>
  </si>
  <si>
    <t>YTD+ tax after credit</t>
  </si>
  <si>
    <t>Less YTD tax paid</t>
  </si>
  <si>
    <t>Current normal tax</t>
  </si>
  <si>
    <t>Tax After Tax credit</t>
  </si>
  <si>
    <t>Less Disability tax credit</t>
  </si>
  <si>
    <t>From (K)</t>
  </si>
  <si>
    <t>To (K)</t>
  </si>
  <si>
    <t>Taxable Income            (K)</t>
  </si>
  <si>
    <t>Tax per bracket     (K)</t>
  </si>
  <si>
    <t xml:space="preserve">Annual Income Bracket </t>
  </si>
  <si>
    <t>Tax credit</t>
  </si>
  <si>
    <t xml:space="preserve">Less Actual credit </t>
  </si>
  <si>
    <t>ZMK</t>
  </si>
  <si>
    <t>Taxable pay</t>
  </si>
  <si>
    <r>
      <t xml:space="preserve">Number of </t>
    </r>
    <r>
      <rPr>
        <u/>
        <sz val="11"/>
        <rFont val="Sage Text"/>
      </rPr>
      <t>months</t>
    </r>
    <r>
      <rPr>
        <sz val="11"/>
        <rFont val="Sage Text"/>
      </rPr>
      <t xml:space="preserve"> worked in the tax year</t>
    </r>
  </si>
  <si>
    <r>
      <t xml:space="preserve">Annualised taxable pay </t>
    </r>
    <r>
      <rPr>
        <i/>
        <sz val="10"/>
        <color theme="0" tint="-0.499984740745262"/>
        <rFont val="Sage Text"/>
      </rPr>
      <t>- normal income</t>
    </r>
  </si>
  <si>
    <r>
      <t xml:space="preserve">Annual Tax </t>
    </r>
    <r>
      <rPr>
        <i/>
        <sz val="10"/>
        <color theme="0" tint="-0.499984740745262"/>
        <rFont val="Sage Text"/>
      </rPr>
      <t>as per tax tables</t>
    </r>
  </si>
  <si>
    <r>
      <t xml:space="preserve">YTD+ Tax </t>
    </r>
    <r>
      <rPr>
        <i/>
        <sz val="10"/>
        <color theme="0" tint="-0.499984740745262"/>
        <rFont val="Sage Text"/>
      </rPr>
      <t>de-annualised</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</si>
  <si>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</si>
  <si>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</si>
  <si>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</si>
  <si>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</si>
  <si>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Monthly Tax Calculation - 2026</t>
  </si>
  <si>
    <t>© Copyright 2026 by Sage South Africa, a division of Sage South Africa (Pty) Ltd hereinafter referred to as “Sage”, under the Copyright Law of the Republic of South Africa.</t>
  </si>
  <si>
    <t>Annual Tax Calculation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</si>
</sst>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color theme="3"/>
      <name val="Sage Text"/>
    </font>
    <font>
      <sz val="11"/>
      <name val="Sage Text"/>
    </font>
    <font>
      <sz val="11"/>
      <color theme="1" tint="0.499984740745262"/>
      <name val="Sage Text"/>
    </font>
    <font>
      <b/>
      <sz val="11"/>
      <color theme="1" tint="0.499984740745262"/>
      <name val="Sage Text"/>
    </font>
    <font>
      <i/>
      <sz val="11"/>
      <color rgb="FF00B050"/>
      <name val="Sage Text"/>
    </font>
    <font>
      <b/>
      <sz val="10"/>
      <color theme="3"/>
      <name val="Sage Text"/>
    </font>
    <font>
      <sz val="10"/>
      <color theme="1"/>
      <name val="Sage Text"/>
    </font>
    <font>
      <u/>
      <sz val="11"/>
      <name val="Sage Text"/>
    </font>
    <font>
      <b/>
      <sz val="11"/>
      <color theme="1"/>
      <name val="Sage Text"/>
    </font>
    <font>
      <b/>
      <sz val="11"/>
      <color theme="0"/>
      <name val="Sage Text"/>
    </font>
    <font>
      <i/>
      <sz val="10"/>
      <color theme="0" tint="-0.34998626667073579"/>
      <name val="Sage Text"/>
    </font>
    <font>
      <i/>
      <sz val="10"/>
      <color theme="0" tint="-0.499984740745262"/>
      <name val="Sage Text"/>
    </font>
    <font>
      <i/>
      <sz val="11"/>
      <color rgb="FFC00000"/>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75">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0" fillId="0" borderId="0" xfId="0" applyFont="1" applyAlignment="1">
      <alignment horizontal="right" vertical="center"/>
    </xf>
    <xf numFmtId="0" fontId="11" fillId="0" borderId="0" xfId="0" applyFont="1" applyAlignment="1">
      <alignment vertical="center"/>
    </xf>
    <xf numFmtId="16" fontId="12" fillId="0" borderId="0" xfId="0" quotePrefix="1" applyNumberFormat="1" applyFont="1" applyAlignment="1">
      <alignment horizontal="right" vertical="center"/>
    </xf>
    <xf numFmtId="0" fontId="13" fillId="0" borderId="0" xfId="0" quotePrefix="1" applyFont="1" applyAlignment="1">
      <alignment horizontal="right" vertical="center"/>
    </xf>
    <xf numFmtId="0" fontId="12" fillId="0" borderId="0" xfId="0" applyFont="1" applyAlignment="1">
      <alignment vertical="center"/>
    </xf>
    <xf numFmtId="4" fontId="14" fillId="4" borderId="0" xfId="0" applyNumberFormat="1" applyFont="1" applyFill="1" applyAlignment="1" applyProtection="1">
      <alignment vertical="center"/>
      <protection locked="0"/>
    </xf>
    <xf numFmtId="0" fontId="10" fillId="0" borderId="0" xfId="0" quotePrefix="1" applyFont="1" applyAlignment="1">
      <alignment horizontal="right" vertical="center"/>
    </xf>
    <xf numFmtId="4" fontId="12" fillId="0" borderId="0" xfId="0" applyNumberFormat="1"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4" fontId="12" fillId="0" borderId="1" xfId="0" applyNumberFormat="1" applyFont="1" applyBorder="1" applyAlignment="1">
      <alignment vertical="center"/>
    </xf>
    <xf numFmtId="4" fontId="15" fillId="0" borderId="0" xfId="0" applyNumberFormat="1" applyFont="1" applyAlignment="1">
      <alignment vertical="center"/>
    </xf>
    <xf numFmtId="4" fontId="12" fillId="0" borderId="4" xfId="0" applyNumberFormat="1" applyFont="1" applyBorder="1" applyAlignment="1">
      <alignment vertical="center"/>
    </xf>
    <xf numFmtId="0" fontId="10" fillId="0" borderId="0" xfId="0" quotePrefix="1" applyFont="1" applyAlignment="1">
      <alignment horizontal="right"/>
    </xf>
    <xf numFmtId="4" fontId="12" fillId="0" borderId="0" xfId="0" applyNumberFormat="1" applyFont="1"/>
    <xf numFmtId="0" fontId="8"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applyAlignment="1">
      <alignment vertical="center"/>
    </xf>
    <xf numFmtId="164" fontId="14" fillId="0" borderId="6" xfId="0" applyNumberFormat="1" applyFont="1" applyBorder="1" applyAlignment="1">
      <alignment horizontal="center" vertical="center"/>
    </xf>
    <xf numFmtId="4" fontId="14" fillId="2" borderId="2" xfId="0" applyNumberFormat="1" applyFont="1" applyFill="1" applyBorder="1" applyAlignment="1">
      <alignment vertical="center"/>
    </xf>
    <xf numFmtId="4" fontId="14" fillId="0" borderId="2" xfId="0" applyNumberFormat="1" applyFont="1" applyBorder="1" applyAlignment="1">
      <alignment vertical="center"/>
    </xf>
    <xf numFmtId="164" fontId="14" fillId="0" borderId="2" xfId="0" applyNumberFormat="1" applyFont="1" applyBorder="1" applyAlignment="1">
      <alignment horizontal="center" vertical="center"/>
    </xf>
    <xf numFmtId="4" fontId="14" fillId="2" borderId="2" xfId="0" applyNumberFormat="1" applyFont="1" applyFill="1" applyBorder="1" applyAlignment="1">
      <alignment horizontal="right" vertical="center"/>
    </xf>
    <xf numFmtId="4" fontId="12" fillId="0" borderId="3" xfId="0" applyNumberFormat="1" applyFont="1" applyBorder="1" applyAlignment="1">
      <alignment vertical="center"/>
    </xf>
    <xf numFmtId="164" fontId="12" fillId="0" borderId="1" xfId="0" applyNumberFormat="1" applyFont="1" applyBorder="1" applyAlignment="1">
      <alignment horizontal="center" vertical="center"/>
    </xf>
    <xf numFmtId="0" fontId="18" fillId="0" borderId="0" xfId="0" applyFont="1" applyAlignment="1">
      <alignment horizontal="right"/>
    </xf>
    <xf numFmtId="0" fontId="19" fillId="0" borderId="0" xfId="0" applyFont="1"/>
    <xf numFmtId="1" fontId="21" fillId="0" borderId="0" xfId="0" applyNumberFormat="1" applyFont="1" applyAlignment="1">
      <alignment horizontal="center" vertical="center"/>
    </xf>
    <xf numFmtId="1" fontId="21" fillId="4" borderId="0" xfId="0" applyNumberFormat="1" applyFont="1" applyFill="1" applyAlignment="1" applyProtection="1">
      <alignment horizontal="center" vertical="center"/>
      <protection locked="0"/>
    </xf>
    <xf numFmtId="2" fontId="21" fillId="0" borderId="0" xfId="0" applyNumberFormat="1" applyFont="1" applyAlignment="1">
      <alignment horizontal="right" vertical="center"/>
    </xf>
    <xf numFmtId="2" fontId="22" fillId="0" borderId="0" xfId="0" applyNumberFormat="1" applyFont="1" applyAlignment="1">
      <alignment horizontal="right" vertical="center"/>
    </xf>
    <xf numFmtId="2" fontId="22" fillId="3" borderId="0" xfId="0" applyNumberFormat="1" applyFont="1" applyFill="1" applyAlignment="1">
      <alignment horizontal="right" vertical="center"/>
    </xf>
    <xf numFmtId="4" fontId="14" fillId="0" borderId="0" xfId="0" applyNumberFormat="1" applyFont="1" applyAlignment="1">
      <alignment vertical="center"/>
    </xf>
    <xf numFmtId="9" fontId="14" fillId="0" borderId="0" xfId="1" applyFont="1" applyBorder="1" applyAlignment="1" applyProtection="1">
      <alignment vertical="center"/>
    </xf>
    <xf numFmtId="0" fontId="23" fillId="0" borderId="0" xfId="0" applyFont="1" applyAlignment="1">
      <alignment vertical="center"/>
    </xf>
    <xf numFmtId="4" fontId="4" fillId="0" borderId="0" xfId="0" applyNumberFormat="1" applyFont="1" applyAlignment="1">
      <alignment vertical="center"/>
    </xf>
    <xf numFmtId="4" fontId="14" fillId="0" borderId="7" xfId="0" applyNumberFormat="1" applyFont="1" applyBorder="1" applyAlignment="1">
      <alignment vertical="center"/>
    </xf>
    <xf numFmtId="4" fontId="14" fillId="4" borderId="7" xfId="0" applyNumberFormat="1" applyFont="1" applyFill="1" applyBorder="1" applyAlignment="1" applyProtection="1">
      <alignment vertical="center"/>
      <protection locked="0"/>
    </xf>
    <xf numFmtId="0" fontId="12" fillId="0" borderId="0" xfId="0" applyFont="1"/>
    <xf numFmtId="0" fontId="15" fillId="0" borderId="0" xfId="0" applyFont="1"/>
    <xf numFmtId="4" fontId="14" fillId="0" borderId="0" xfId="0" applyNumberFormat="1" applyFont="1"/>
    <xf numFmtId="0" fontId="25" fillId="0" borderId="0" xfId="0" applyFont="1" applyAlignment="1">
      <alignment vertical="center" wrapText="1"/>
    </xf>
    <xf numFmtId="0" fontId="10" fillId="0" borderId="0" xfId="0" applyFont="1" applyAlignment="1">
      <alignment horizontal="right"/>
    </xf>
    <xf numFmtId="4" fontId="14" fillId="0" borderId="6" xfId="0" applyNumberFormat="1" applyFont="1" applyBorder="1"/>
    <xf numFmtId="164" fontId="14" fillId="0" borderId="6" xfId="0" applyNumberFormat="1" applyFont="1" applyBorder="1" applyAlignment="1">
      <alignment horizontal="center"/>
    </xf>
    <xf numFmtId="4" fontId="14" fillId="0" borderId="2" xfId="0" applyNumberFormat="1" applyFont="1" applyBorder="1"/>
    <xf numFmtId="0" fontId="14" fillId="0" borderId="0" xfId="0" applyFont="1"/>
    <xf numFmtId="4" fontId="12" fillId="0" borderId="3" xfId="0" applyNumberFormat="1" applyFont="1" applyBorder="1"/>
    <xf numFmtId="164" fontId="12" fillId="0" borderId="1" xfId="0" applyNumberFormat="1" applyFont="1" applyBorder="1" applyAlignment="1">
      <alignment horizontal="center"/>
    </xf>
    <xf numFmtId="0" fontId="26" fillId="0" borderId="0" xfId="0" applyFont="1"/>
    <xf numFmtId="0" fontId="27" fillId="0" borderId="0" xfId="0" applyFont="1" applyAlignment="1">
      <alignment vertical="center"/>
    </xf>
    <xf numFmtId="0" fontId="28" fillId="0" borderId="0" xfId="0" applyFont="1"/>
    <xf numFmtId="43" fontId="28" fillId="0" borderId="0" xfId="2" applyFont="1"/>
    <xf numFmtId="0" fontId="29" fillId="0" borderId="0" xfId="0" applyFont="1"/>
    <xf numFmtId="0" fontId="4" fillId="0" borderId="0" xfId="0" applyFont="1" applyAlignment="1">
      <alignment horizontal="left"/>
    </xf>
    <xf numFmtId="0" fontId="27" fillId="0" borderId="0" xfId="0" applyFont="1" applyAlignment="1">
      <alignment horizontal="left" vertical="top" wrapText="1"/>
    </xf>
    <xf numFmtId="0" fontId="4" fillId="0" borderId="0" xfId="0" applyFont="1" applyAlignment="1">
      <alignment horizontal="left"/>
    </xf>
    <xf numFmtId="0" fontId="17" fillId="0" borderId="0" xfId="0" applyFont="1" applyAlignment="1">
      <alignment horizontal="left" vertical="center" wrapText="1"/>
    </xf>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4" fontId="8" fillId="0" borderId="0" xfId="0" applyNumberFormat="1" applyFont="1" applyAlignment="1">
      <alignment horizontal="center" vertical="center"/>
    </xf>
  </cellXfs>
  <cellStyles count="3">
    <cellStyle name="Comma" xfId="2" builtinId="3"/>
    <cellStyle name="Normal" xfId="0" builtinId="0"/>
    <cellStyle name="Per 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152400</xdr:rowOff>
    </xdr:from>
    <xdr:to>
      <xdr:col>1</xdr:col>
      <xdr:colOff>911280</xdr:colOff>
      <xdr:row>0</xdr:row>
      <xdr:rowOff>628650</xdr:rowOff>
    </xdr:to>
    <xdr:pic>
      <xdr:nvPicPr>
        <xdr:cNvPr id="4" name="Picture 3">
          <a:extLst>
            <a:ext uri="{FF2B5EF4-FFF2-40B4-BE49-F238E27FC236}">
              <a16:creationId xmlns:a16="http://schemas.microsoft.com/office/drawing/2014/main" id="{C007174F-ADA1-4F43-B211-30F56E1A8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52400"/>
          <a:ext cx="841430"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114300</xdr:rowOff>
    </xdr:from>
    <xdr:to>
      <xdr:col>1</xdr:col>
      <xdr:colOff>962719</xdr:colOff>
      <xdr:row>0</xdr:row>
      <xdr:rowOff>628650</xdr:rowOff>
    </xdr:to>
    <xdr:pic>
      <xdr:nvPicPr>
        <xdr:cNvPr id="3" name="Picture 2">
          <a:extLst>
            <a:ext uri="{FF2B5EF4-FFF2-40B4-BE49-F238E27FC236}">
              <a16:creationId xmlns:a16="http://schemas.microsoft.com/office/drawing/2014/main" id="{0919BAEA-A2E8-470F-B53B-6D90B9A52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14300"/>
          <a:ext cx="908744" cy="514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29"/>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6.08984375" style="38" customWidth="1"/>
    <col min="2" max="2" width="16.08984375" style="39" customWidth="1"/>
    <col min="3" max="5" width="21.54296875" style="39" customWidth="1"/>
    <col min="6" max="6" width="17.90625" style="39" customWidth="1"/>
    <col min="7" max="13" width="9.08984375" style="39"/>
    <col min="14" max="14" width="9.08984375" style="39" customWidth="1"/>
    <col min="15" max="16384" width="9.08984375" style="39"/>
  </cols>
  <sheetData>
    <row r="1" spans="1:20" s="1" customFormat="1" ht="50.5" customHeight="1" x14ac:dyDescent="0.3">
      <c r="F1" s="2"/>
    </row>
    <row r="2" spans="1:20" s="1" customFormat="1" ht="30" customHeight="1" x14ac:dyDescent="0.5">
      <c r="B2" s="3" t="s">
        <v>31</v>
      </c>
      <c r="C2" s="4"/>
      <c r="D2" s="4"/>
      <c r="E2" s="4"/>
      <c r="F2" s="5" t="s">
        <v>4</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21</v>
      </c>
    </row>
    <row r="6" spans="1:20" s="7" customFormat="1" ht="20.25" customHeight="1" x14ac:dyDescent="0.35">
      <c r="A6" s="15"/>
      <c r="B6" s="16" t="s">
        <v>7</v>
      </c>
      <c r="C6" s="16"/>
      <c r="D6" s="16"/>
      <c r="E6" s="16"/>
      <c r="F6" s="17">
        <v>20000</v>
      </c>
    </row>
    <row r="7" spans="1:20" s="7" customFormat="1" ht="20.25" customHeight="1" x14ac:dyDescent="0.35">
      <c r="A7" s="18"/>
      <c r="B7" s="16"/>
      <c r="C7" s="16"/>
      <c r="D7" s="16"/>
      <c r="E7" s="16"/>
      <c r="F7" s="19"/>
    </row>
    <row r="8" spans="1:20" s="7" customFormat="1" ht="20.25" customHeight="1" x14ac:dyDescent="0.35">
      <c r="A8" s="18"/>
      <c r="B8" s="16" t="s">
        <v>6</v>
      </c>
      <c r="C8" s="16"/>
      <c r="D8" s="16"/>
      <c r="E8" s="16"/>
      <c r="F8" s="19">
        <f>F21</f>
        <v>5026</v>
      </c>
    </row>
    <row r="9" spans="1:20" s="7" customFormat="1" ht="20.25" customHeight="1" x14ac:dyDescent="0.35">
      <c r="A9" s="18"/>
      <c r="B9" s="20" t="s">
        <v>13</v>
      </c>
      <c r="C9" s="21"/>
      <c r="D9" s="21"/>
      <c r="E9" s="21"/>
      <c r="F9" s="17">
        <v>0</v>
      </c>
    </row>
    <row r="10" spans="1:20" s="7" customFormat="1" ht="20.25" customHeight="1" x14ac:dyDescent="0.35">
      <c r="A10" s="18"/>
      <c r="B10" s="16" t="s">
        <v>12</v>
      </c>
      <c r="C10" s="22"/>
      <c r="D10" s="22"/>
      <c r="E10" s="22"/>
      <c r="F10" s="23">
        <f>IF((F8-F9)&lt;0,0,F8-F9)</f>
        <v>5026</v>
      </c>
    </row>
    <row r="11" spans="1:20" s="7" customFormat="1" ht="20.25" customHeight="1" x14ac:dyDescent="0.35">
      <c r="A11" s="18"/>
      <c r="B11" s="16"/>
      <c r="C11" s="21"/>
      <c r="D11" s="21"/>
      <c r="E11" s="21"/>
      <c r="F11" s="24"/>
    </row>
    <row r="12" spans="1:20" s="7" customFormat="1" ht="20.25" customHeight="1" thickBot="1" x14ac:dyDescent="0.4">
      <c r="A12" s="18"/>
      <c r="B12" s="16" t="s">
        <v>5</v>
      </c>
      <c r="C12" s="21"/>
      <c r="D12" s="21"/>
      <c r="E12" s="21"/>
      <c r="F12" s="25">
        <f>F10</f>
        <v>5026</v>
      </c>
    </row>
    <row r="13" spans="1:20" s="7" customFormat="1" ht="20.25" customHeight="1" thickTop="1" x14ac:dyDescent="0.35">
      <c r="A13" s="18"/>
      <c r="B13" s="16"/>
      <c r="C13" s="21"/>
      <c r="D13" s="21"/>
      <c r="E13" s="21"/>
      <c r="F13" s="19"/>
    </row>
    <row r="14" spans="1:20" s="1" customFormat="1" ht="19.25" customHeight="1" x14ac:dyDescent="0.3">
      <c r="A14" s="26"/>
      <c r="B14" s="70"/>
      <c r="C14" s="70"/>
      <c r="D14" s="70"/>
      <c r="E14" s="70"/>
      <c r="F14" s="70"/>
      <c r="G14" s="27"/>
    </row>
    <row r="15" spans="1:20" s="7" customFormat="1" ht="20.25" customHeight="1" x14ac:dyDescent="0.35">
      <c r="A15" s="12"/>
      <c r="B15" s="71" t="s">
        <v>3</v>
      </c>
      <c r="C15" s="71"/>
      <c r="D15" s="72" t="s">
        <v>16</v>
      </c>
      <c r="E15" s="73" t="s">
        <v>0</v>
      </c>
      <c r="F15" s="72" t="s">
        <v>17</v>
      </c>
    </row>
    <row r="16" spans="1:20" s="7" customFormat="1" ht="20.25" customHeight="1" x14ac:dyDescent="0.35">
      <c r="A16" s="12"/>
      <c r="B16" s="28" t="s">
        <v>14</v>
      </c>
      <c r="C16" s="28" t="s">
        <v>15</v>
      </c>
      <c r="D16" s="72"/>
      <c r="E16" s="73"/>
      <c r="F16" s="72"/>
    </row>
    <row r="17" spans="1:6" s="7" customFormat="1" ht="20.25" customHeight="1" x14ac:dyDescent="0.35">
      <c r="A17" s="12"/>
      <c r="B17" s="29">
        <v>0</v>
      </c>
      <c r="C17" s="29">
        <v>5100</v>
      </c>
      <c r="D17" s="30">
        <f>IF(F6&lt;=C17,F6,C17)</f>
        <v>5100</v>
      </c>
      <c r="E17" s="31">
        <v>0</v>
      </c>
      <c r="F17" s="30">
        <f>D17*E17</f>
        <v>0</v>
      </c>
    </row>
    <row r="18" spans="1:6" s="7" customFormat="1" ht="20.25" customHeight="1" x14ac:dyDescent="0.35">
      <c r="A18" s="12"/>
      <c r="B18" s="32">
        <f>C17+0.01</f>
        <v>5100.01</v>
      </c>
      <c r="C18" s="29">
        <v>7100</v>
      </c>
      <c r="D18" s="33">
        <f>IF(F6&gt;=C18,C18-C17,IF(F6-B18&gt;0,F6-C17,0))</f>
        <v>2000</v>
      </c>
      <c r="E18" s="34">
        <v>0.2</v>
      </c>
      <c r="F18" s="30">
        <f t="shared" ref="F18:F20" si="0">D18*E18</f>
        <v>400</v>
      </c>
    </row>
    <row r="19" spans="1:6" s="7" customFormat="1" ht="20.25" customHeight="1" x14ac:dyDescent="0.35">
      <c r="A19" s="12"/>
      <c r="B19" s="32">
        <f t="shared" ref="B19:B20" si="1">C18+0.01</f>
        <v>7100.01</v>
      </c>
      <c r="C19" s="29">
        <v>9200</v>
      </c>
      <c r="D19" s="33">
        <f>IF(F6&gt;=C19,C19-C18,IF(F6-B19&gt;0,F6-C18,0))</f>
        <v>2100</v>
      </c>
      <c r="E19" s="34">
        <v>0.3</v>
      </c>
      <c r="F19" s="30">
        <f t="shared" si="0"/>
        <v>630</v>
      </c>
    </row>
    <row r="20" spans="1:6" s="7" customFormat="1" ht="20.25" customHeight="1" x14ac:dyDescent="0.35">
      <c r="A20" s="12"/>
      <c r="B20" s="32">
        <f t="shared" si="1"/>
        <v>9200.01</v>
      </c>
      <c r="C20" s="35" t="s">
        <v>2</v>
      </c>
      <c r="D20" s="33">
        <f>IF(F6&gt;=C20,C20-C19,IF(F6-B20&gt;0,F6-C19,0))</f>
        <v>10800</v>
      </c>
      <c r="E20" s="34">
        <v>0.37</v>
      </c>
      <c r="F20" s="30">
        <f t="shared" si="0"/>
        <v>3996</v>
      </c>
    </row>
    <row r="21" spans="1:6" s="7" customFormat="1" ht="20.25" customHeight="1" thickBot="1" x14ac:dyDescent="0.4">
      <c r="A21" s="12"/>
      <c r="B21" s="20"/>
      <c r="C21" s="20"/>
      <c r="D21" s="36">
        <f>SUM(D17:D20)</f>
        <v>20000</v>
      </c>
      <c r="E21" s="37"/>
      <c r="F21" s="36">
        <f>SUM(F17:F20)</f>
        <v>5026</v>
      </c>
    </row>
    <row r="22" spans="1:6" s="7" customFormat="1" ht="20.25" customHeight="1" x14ac:dyDescent="0.35">
      <c r="A22" s="12"/>
    </row>
    <row r="23" spans="1:6" ht="14" x14ac:dyDescent="0.3">
      <c r="B23" s="69"/>
      <c r="C23" s="69"/>
      <c r="D23" s="69"/>
      <c r="E23" s="69"/>
      <c r="F23" s="69"/>
    </row>
    <row r="24" spans="1:6" s="62" customFormat="1" ht="11.5" x14ac:dyDescent="0.25">
      <c r="B24" s="63" t="s">
        <v>27</v>
      </c>
      <c r="C24" s="64"/>
      <c r="D24" s="65"/>
      <c r="E24" s="64"/>
      <c r="F24" s="66"/>
    </row>
    <row r="25" spans="1:6" s="62" customFormat="1" ht="22.25" customHeight="1" x14ac:dyDescent="0.2">
      <c r="B25" s="68" t="s">
        <v>28</v>
      </c>
      <c r="C25" s="68"/>
      <c r="D25" s="68"/>
      <c r="E25" s="68"/>
      <c r="F25" s="68"/>
    </row>
    <row r="26" spans="1:6" s="62" customFormat="1" ht="11.5" x14ac:dyDescent="0.25">
      <c r="B26" s="63" t="s">
        <v>29</v>
      </c>
      <c r="C26" s="64"/>
      <c r="D26" s="65"/>
      <c r="E26" s="64"/>
      <c r="F26" s="66"/>
    </row>
    <row r="27" spans="1:6" s="62" customFormat="1" ht="11.5" x14ac:dyDescent="0.25">
      <c r="B27" s="63" t="s">
        <v>32</v>
      </c>
      <c r="C27" s="64"/>
      <c r="D27" s="65"/>
      <c r="E27" s="64"/>
      <c r="F27" s="66"/>
    </row>
    <row r="28" spans="1:6" s="62" customFormat="1" ht="11.5" x14ac:dyDescent="0.25">
      <c r="B28" s="63" t="s">
        <v>30</v>
      </c>
      <c r="C28" s="64"/>
      <c r="D28" s="65"/>
      <c r="E28" s="64"/>
      <c r="F28" s="66"/>
    </row>
    <row r="29" spans="1:6" ht="14" x14ac:dyDescent="0.3">
      <c r="B29" s="67"/>
      <c r="C29" s="67"/>
      <c r="D29" s="67"/>
      <c r="E29" s="67"/>
      <c r="F29" s="67"/>
    </row>
  </sheetData>
  <sheetProtection algorithmName="SHA-512" hashValue="Xk4ugBoCNpELkxUQ2Mfd7pA2uofZ7ivSPjRwjTxPdExdSrM5wYH7gbWFJfdTxpaiFbyrqJWgSt6ztwuhf2m1Lg==" saltValue="bPE0fN+YqwbIjDzUK+bMaw==" spinCount="100000" sheet="1" selectLockedCells="1"/>
  <mergeCells count="7">
    <mergeCell ref="B25:F25"/>
    <mergeCell ref="B23:F23"/>
    <mergeCell ref="B14:F14"/>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38"/>
  <sheetViews>
    <sheetView showGridLines="0" showRowColHeaders="0" zoomScaleNormal="100" zoomScaleSheetLayoutView="100" workbookViewId="0">
      <selection activeCell="G6" sqref="G6"/>
    </sheetView>
  </sheetViews>
  <sheetFormatPr defaultColWidth="9.08984375" defaultRowHeight="12.5" x14ac:dyDescent="0.25"/>
  <cols>
    <col min="1" max="1" width="5.08984375" style="38" customWidth="1"/>
    <col min="2" max="2" width="16.08984375" style="39" customWidth="1"/>
    <col min="3" max="5" width="21.54296875" style="39" customWidth="1"/>
    <col min="6" max="7" width="17.90625" style="39" customWidth="1"/>
    <col min="8" max="8" width="21.453125" style="39" customWidth="1"/>
    <col min="9" max="13" width="9.08984375" style="39"/>
    <col min="14" max="14" width="9.08984375" style="39" customWidth="1"/>
    <col min="15" max="16384" width="9.08984375" style="39"/>
  </cols>
  <sheetData>
    <row r="1" spans="1:20" s="1" customFormat="1" ht="51.5" customHeight="1" x14ac:dyDescent="0.3">
      <c r="F1" s="2"/>
      <c r="G1" s="2"/>
    </row>
    <row r="2" spans="1:20" s="1" customFormat="1" ht="30" customHeight="1" x14ac:dyDescent="0.5">
      <c r="B2" s="3" t="s">
        <v>33</v>
      </c>
      <c r="C2" s="4"/>
      <c r="D2" s="4"/>
      <c r="E2" s="4"/>
      <c r="F2" s="5"/>
      <c r="G2" s="5" t="s">
        <v>4</v>
      </c>
    </row>
    <row r="3" spans="1:20" s="1" customFormat="1" ht="15.75" customHeight="1" x14ac:dyDescent="0.3">
      <c r="F3" s="2"/>
      <c r="G3" s="2"/>
      <c r="S3" s="6"/>
      <c r="T3" s="6"/>
    </row>
    <row r="4" spans="1:20" s="7" customFormat="1" ht="20.25" customHeight="1" x14ac:dyDescent="0.35">
      <c r="B4" s="8" t="s">
        <v>1</v>
      </c>
      <c r="C4" s="8"/>
      <c r="D4" s="8"/>
      <c r="E4" s="8"/>
      <c r="F4" s="9"/>
      <c r="G4" s="9"/>
      <c r="S4" s="10"/>
      <c r="T4" s="11"/>
    </row>
    <row r="5" spans="1:20" s="7" customFormat="1" ht="20.25" customHeight="1" x14ac:dyDescent="0.35">
      <c r="B5" s="8"/>
      <c r="C5" s="8"/>
      <c r="D5" s="8"/>
      <c r="E5" s="8"/>
      <c r="F5" s="9"/>
      <c r="G5" s="9"/>
      <c r="S5" s="10"/>
      <c r="T5" s="11"/>
    </row>
    <row r="6" spans="1:20" s="7" customFormat="1" ht="20.25" customHeight="1" x14ac:dyDescent="0.35">
      <c r="B6" s="20" t="s">
        <v>23</v>
      </c>
      <c r="C6" s="8"/>
      <c r="D6" s="8"/>
      <c r="E6" s="8"/>
      <c r="F6" s="40"/>
      <c r="G6" s="41">
        <v>13</v>
      </c>
      <c r="S6" s="10"/>
      <c r="T6" s="11"/>
    </row>
    <row r="7" spans="1:20" s="7" customFormat="1" ht="20.25" customHeight="1" x14ac:dyDescent="0.35">
      <c r="C7" s="8"/>
      <c r="D7" s="8"/>
      <c r="E7" s="8"/>
      <c r="F7" s="42"/>
      <c r="G7" s="42" t="s">
        <v>21</v>
      </c>
      <c r="S7" s="10"/>
      <c r="T7" s="11"/>
    </row>
    <row r="8" spans="1:20" s="7" customFormat="1" ht="20.25" customHeight="1" x14ac:dyDescent="0.35">
      <c r="B8" s="8"/>
      <c r="C8" s="8"/>
      <c r="D8" s="8"/>
      <c r="E8" s="8"/>
      <c r="F8" s="43"/>
      <c r="G8" s="44" t="s">
        <v>8</v>
      </c>
      <c r="S8" s="10"/>
      <c r="T8" s="11"/>
    </row>
    <row r="9" spans="1:20" s="7" customFormat="1" ht="19.75" customHeight="1" x14ac:dyDescent="0.35">
      <c r="A9" s="18"/>
      <c r="B9" s="45" t="s">
        <v>22</v>
      </c>
      <c r="C9" s="45"/>
      <c r="D9" s="46"/>
      <c r="E9" s="45"/>
      <c r="F9" s="45"/>
      <c r="G9" s="17">
        <v>200000</v>
      </c>
    </row>
    <row r="10" spans="1:20" s="7" customFormat="1" ht="4.25" customHeight="1" x14ac:dyDescent="0.35">
      <c r="A10" s="18"/>
      <c r="B10" s="45"/>
      <c r="C10" s="45"/>
      <c r="D10" s="46"/>
      <c r="E10" s="45"/>
      <c r="F10" s="45"/>
    </row>
    <row r="11" spans="1:20" s="7" customFormat="1" ht="20.25" customHeight="1" x14ac:dyDescent="0.35">
      <c r="A11" s="18"/>
      <c r="B11" s="45" t="s">
        <v>19</v>
      </c>
      <c r="C11" s="45"/>
      <c r="D11" s="46"/>
      <c r="E11" s="45"/>
      <c r="F11" s="45"/>
      <c r="G11" s="17"/>
      <c r="H11" s="47"/>
    </row>
    <row r="12" spans="1:20" s="7" customFormat="1" ht="20.25" customHeight="1" x14ac:dyDescent="0.35">
      <c r="A12" s="18"/>
      <c r="B12" s="20"/>
      <c r="C12" s="45"/>
      <c r="D12" s="20"/>
      <c r="E12" s="45"/>
      <c r="F12" s="45"/>
      <c r="G12" s="45"/>
    </row>
    <row r="13" spans="1:20" s="7" customFormat="1" ht="20.25" customHeight="1" x14ac:dyDescent="0.35">
      <c r="A13" s="15"/>
      <c r="B13" s="20" t="s">
        <v>24</v>
      </c>
      <c r="C13" s="20"/>
      <c r="D13" s="20"/>
      <c r="E13" s="20"/>
      <c r="F13" s="45"/>
      <c r="G13" s="45">
        <f>IF(G6&lt;=0,0,IF(G6&gt;12,G9,G9*12/G6))</f>
        <v>200000</v>
      </c>
    </row>
    <row r="14" spans="1:20" s="7" customFormat="1" ht="20.25" customHeight="1" x14ac:dyDescent="0.35">
      <c r="A14" s="18"/>
      <c r="B14" s="16"/>
      <c r="C14" s="21"/>
      <c r="D14" s="21"/>
      <c r="E14" s="21"/>
      <c r="F14" s="45"/>
      <c r="G14" s="19"/>
    </row>
    <row r="15" spans="1:20" s="7" customFormat="1" ht="20.25" customHeight="1" x14ac:dyDescent="0.35">
      <c r="A15" s="18"/>
      <c r="B15" s="16" t="s">
        <v>25</v>
      </c>
      <c r="C15" s="16"/>
      <c r="D15" s="16"/>
      <c r="E15" s="16"/>
      <c r="F15" s="45"/>
      <c r="G15" s="19">
        <f>F31</f>
        <v>45512</v>
      </c>
    </row>
    <row r="16" spans="1:20" s="7" customFormat="1" ht="20.25" customHeight="1" x14ac:dyDescent="0.35">
      <c r="A16" s="18"/>
      <c r="B16" s="20" t="s">
        <v>26</v>
      </c>
      <c r="C16" s="20"/>
      <c r="D16" s="20"/>
      <c r="E16" s="20"/>
      <c r="F16" s="45"/>
      <c r="G16" s="45">
        <f>G15/12*G6</f>
        <v>49304.666666666664</v>
      </c>
      <c r="I16" s="48"/>
      <c r="J16" s="48"/>
    </row>
    <row r="17" spans="1:10" s="7" customFormat="1" ht="20.25" customHeight="1" x14ac:dyDescent="0.35">
      <c r="A17" s="18"/>
      <c r="B17" s="20" t="s">
        <v>20</v>
      </c>
      <c r="C17" s="20"/>
      <c r="D17" s="20"/>
      <c r="E17" s="20"/>
      <c r="F17" s="45"/>
      <c r="G17" s="49">
        <v>0</v>
      </c>
      <c r="I17" s="48"/>
      <c r="J17" s="48"/>
    </row>
    <row r="18" spans="1:10" s="7" customFormat="1" ht="20.25" customHeight="1" x14ac:dyDescent="0.35">
      <c r="A18" s="18"/>
      <c r="B18" s="16" t="s">
        <v>9</v>
      </c>
      <c r="C18" s="22"/>
      <c r="D18" s="22"/>
      <c r="E18" s="22"/>
      <c r="F18" s="19"/>
      <c r="G18" s="19">
        <f>IF((G16-G17)&lt;0,0,G16-G17)</f>
        <v>49304.666666666664</v>
      </c>
    </row>
    <row r="19" spans="1:10" s="7" customFormat="1" ht="20.25" customHeight="1" x14ac:dyDescent="0.35">
      <c r="A19" s="18"/>
      <c r="B19" s="20" t="s">
        <v>10</v>
      </c>
      <c r="C19" s="21"/>
      <c r="D19" s="21"/>
      <c r="E19" s="21"/>
      <c r="F19" s="45"/>
      <c r="G19" s="50">
        <v>0</v>
      </c>
    </row>
    <row r="20" spans="1:10" s="7" customFormat="1" ht="20.25" customHeight="1" x14ac:dyDescent="0.35">
      <c r="A20" s="18"/>
      <c r="B20" s="16" t="s">
        <v>11</v>
      </c>
      <c r="C20" s="22"/>
      <c r="D20" s="22"/>
      <c r="E20" s="22"/>
      <c r="G20" s="19">
        <f>IF(G17=0,G16-G19,G18-G19)</f>
        <v>49304.666666666664</v>
      </c>
    </row>
    <row r="21" spans="1:10" s="7" customFormat="1" ht="20.25" customHeight="1" x14ac:dyDescent="0.35">
      <c r="A21" s="18"/>
      <c r="B21" s="16"/>
      <c r="C21" s="21"/>
      <c r="D21" s="21"/>
      <c r="E21" s="21"/>
      <c r="F21" s="19"/>
    </row>
    <row r="22" spans="1:10" s="7" customFormat="1" ht="20.25" customHeight="1" thickBot="1" x14ac:dyDescent="0.4">
      <c r="A22" s="18"/>
      <c r="B22" s="16" t="s">
        <v>5</v>
      </c>
      <c r="C22" s="21"/>
      <c r="D22" s="21"/>
      <c r="E22" s="21"/>
      <c r="G22" s="25">
        <f>G20</f>
        <v>49304.666666666664</v>
      </c>
    </row>
    <row r="23" spans="1:10" s="1" customFormat="1" ht="20.25" customHeight="1" thickTop="1" x14ac:dyDescent="0.3">
      <c r="A23" s="26"/>
      <c r="B23" s="51"/>
      <c r="C23" s="52"/>
      <c r="D23" s="52"/>
      <c r="E23" s="52"/>
      <c r="F23" s="53"/>
      <c r="G23" s="27"/>
    </row>
    <row r="24" spans="1:10" s="1" customFormat="1" ht="17.25" customHeight="1" x14ac:dyDescent="0.3">
      <c r="A24" s="26"/>
      <c r="B24" s="70"/>
      <c r="C24" s="70"/>
      <c r="D24" s="70"/>
      <c r="E24" s="70"/>
      <c r="F24" s="70"/>
      <c r="G24" s="70"/>
      <c r="H24" s="54"/>
    </row>
    <row r="25" spans="1:10" s="1" customFormat="1" ht="20.25" customHeight="1" x14ac:dyDescent="0.3">
      <c r="A25" s="55"/>
      <c r="B25" s="71" t="s">
        <v>18</v>
      </c>
      <c r="C25" s="71"/>
      <c r="D25" s="72" t="s">
        <v>16</v>
      </c>
      <c r="E25" s="73" t="s">
        <v>0</v>
      </c>
      <c r="F25" s="72" t="s">
        <v>17</v>
      </c>
      <c r="G25" s="74"/>
    </row>
    <row r="26" spans="1:10" s="1" customFormat="1" ht="20.25" customHeight="1" x14ac:dyDescent="0.3">
      <c r="A26" s="55"/>
      <c r="B26" s="28" t="s">
        <v>14</v>
      </c>
      <c r="C26" s="28" t="s">
        <v>15</v>
      </c>
      <c r="D26" s="72"/>
      <c r="E26" s="73"/>
      <c r="F26" s="72"/>
      <c r="G26" s="74"/>
    </row>
    <row r="27" spans="1:10" s="1" customFormat="1" ht="20.25" customHeight="1" x14ac:dyDescent="0.3">
      <c r="A27" s="55"/>
      <c r="B27" s="29">
        <v>0</v>
      </c>
      <c r="C27" s="29">
        <f>'Monthly Tax Calc'!C17*12</f>
        <v>61200</v>
      </c>
      <c r="D27" s="56">
        <f>IF(G13&lt;=C27,G13,C27)</f>
        <v>61200</v>
      </c>
      <c r="E27" s="57">
        <f>'Monthly Tax Calc'!E17</f>
        <v>0</v>
      </c>
      <c r="F27" s="58">
        <f>D27*E27</f>
        <v>0</v>
      </c>
      <c r="G27" s="53"/>
    </row>
    <row r="28" spans="1:10" s="1" customFormat="1" ht="20.25" customHeight="1" x14ac:dyDescent="0.3">
      <c r="A28" s="55"/>
      <c r="B28" s="32">
        <f t="shared" ref="B28:B29" si="0">C27+0.01</f>
        <v>61200.01</v>
      </c>
      <c r="C28" s="29">
        <f>'Monthly Tax Calc'!C18*12</f>
        <v>85200</v>
      </c>
      <c r="D28" s="33">
        <f>IF(G$13&gt;=B28,IF(G$13&lt;=C28,G$13-C27,C28-C27),0)</f>
        <v>24000</v>
      </c>
      <c r="E28" s="57">
        <f>'Monthly Tax Calc'!E18</f>
        <v>0.2</v>
      </c>
      <c r="F28" s="58">
        <f t="shared" ref="F28:F30" si="1">D28*E28</f>
        <v>4800</v>
      </c>
      <c r="G28" s="53"/>
    </row>
    <row r="29" spans="1:10" s="1" customFormat="1" ht="20.25" customHeight="1" x14ac:dyDescent="0.3">
      <c r="A29" s="55"/>
      <c r="B29" s="32">
        <f t="shared" si="0"/>
        <v>85200.01</v>
      </c>
      <c r="C29" s="29">
        <f>'Monthly Tax Calc'!C19*12</f>
        <v>110400</v>
      </c>
      <c r="D29" s="33">
        <f>IF(G$13&gt;=B29,IF(G$13&lt;=C29,G$13-C28,C29-C28),0)</f>
        <v>25200</v>
      </c>
      <c r="E29" s="57">
        <f>'Monthly Tax Calc'!E19</f>
        <v>0.3</v>
      </c>
      <c r="F29" s="58">
        <f t="shared" si="1"/>
        <v>7560</v>
      </c>
      <c r="G29" s="53"/>
    </row>
    <row r="30" spans="1:10" s="1" customFormat="1" ht="20.25" customHeight="1" x14ac:dyDescent="0.3">
      <c r="A30" s="55"/>
      <c r="B30" s="32">
        <f>C29+0.01</f>
        <v>110400.01</v>
      </c>
      <c r="C30" s="35" t="s">
        <v>2</v>
      </c>
      <c r="D30" s="58">
        <f>IF(G13&gt;=B30,G13-C29,0)</f>
        <v>89600</v>
      </c>
      <c r="E30" s="57">
        <f>'Monthly Tax Calc'!E20</f>
        <v>0.37</v>
      </c>
      <c r="F30" s="58">
        <f t="shared" si="1"/>
        <v>33152</v>
      </c>
      <c r="G30" s="53"/>
    </row>
    <row r="31" spans="1:10" s="1" customFormat="1" ht="20.25" customHeight="1" thickBot="1" x14ac:dyDescent="0.35">
      <c r="A31" s="55"/>
      <c r="B31" s="59"/>
      <c r="C31" s="59"/>
      <c r="D31" s="60">
        <f>SUM(D27:D30)</f>
        <v>200000</v>
      </c>
      <c r="E31" s="61"/>
      <c r="F31" s="60">
        <f>SUM(F27:F30)</f>
        <v>45512</v>
      </c>
      <c r="G31" s="27"/>
    </row>
    <row r="32" spans="1:10" s="1" customFormat="1" ht="20.25" customHeight="1" x14ac:dyDescent="0.3">
      <c r="A32" s="55"/>
    </row>
    <row r="34" spans="2:6" s="62" customFormat="1" ht="11.5" x14ac:dyDescent="0.25">
      <c r="B34" s="63" t="s">
        <v>27</v>
      </c>
      <c r="C34" s="64"/>
      <c r="D34" s="65"/>
      <c r="E34" s="64"/>
      <c r="F34" s="66"/>
    </row>
    <row r="35" spans="2:6" s="62" customFormat="1" ht="22.25" customHeight="1" x14ac:dyDescent="0.2">
      <c r="B35" s="68" t="s">
        <v>28</v>
      </c>
      <c r="C35" s="68"/>
      <c r="D35" s="68"/>
      <c r="E35" s="68"/>
      <c r="F35" s="68"/>
    </row>
    <row r="36" spans="2:6" s="62" customFormat="1" ht="11.5" x14ac:dyDescent="0.25">
      <c r="B36" s="63" t="s">
        <v>29</v>
      </c>
      <c r="C36" s="64"/>
      <c r="D36" s="65"/>
      <c r="E36" s="64"/>
      <c r="F36" s="66"/>
    </row>
    <row r="37" spans="2:6" s="62" customFormat="1" ht="11.5" x14ac:dyDescent="0.25">
      <c r="B37" s="63" t="s">
        <v>32</v>
      </c>
      <c r="C37" s="64"/>
      <c r="D37" s="65"/>
      <c r="E37" s="64"/>
      <c r="F37" s="66"/>
    </row>
    <row r="38" spans="2:6" s="62" customFormat="1" ht="11.5" x14ac:dyDescent="0.25">
      <c r="B38" s="63" t="s">
        <v>30</v>
      </c>
      <c r="C38" s="64"/>
      <c r="D38" s="65"/>
      <c r="E38" s="64"/>
      <c r="F38" s="66"/>
    </row>
  </sheetData>
  <sheetProtection algorithmName="SHA-512" hashValue="A5npQUqV9EUAuS55UNH0Y7AqiCDIpJdjHjurA3aj2LCIb72BaDLfZUVJ7yV0AjiJKjsxhlBtV94BXQe7ee6MwQ==" saltValue="R7Pv3a5+7cDKM3Dg3ZhDHA==" spinCount="100000" sheet="1" selectLockedCells="1"/>
  <mergeCells count="7">
    <mergeCell ref="B35:F35"/>
    <mergeCell ref="B24:G24"/>
    <mergeCell ref="B25:C25"/>
    <mergeCell ref="D25:D26"/>
    <mergeCell ref="E25:E26"/>
    <mergeCell ref="F25:F26"/>
    <mergeCell ref="G25:G2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1D731311-8DEC-4045-B097-DD8EC9639B79}">
  <ds:schemaRefs>
    <ds:schemaRef ds:uri="http://schemas.microsoft.com/sharepoint/v3/contenttype/forms"/>
  </ds:schemaRefs>
</ds:datastoreItem>
</file>

<file path=customXml/itemProps2.xml><?xml version="1.0" encoding="utf-8"?>
<ds:datastoreItem xmlns:ds="http://schemas.openxmlformats.org/officeDocument/2006/customXml" ds:itemID="{5216B1E3-9FF5-49BC-8D2B-8209A4C7A943}"/>
</file>

<file path=customXml/itemProps3.xml><?xml version="1.0" encoding="utf-8"?>
<ds:datastoreItem xmlns:ds="http://schemas.openxmlformats.org/officeDocument/2006/customXml" ds:itemID="{7490ED05-FD60-401E-86F2-1BD6348F515F}">
  <ds:schemaRefs>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 ds:uri="http://purl.org/dc/dcmitype/"/>
    <ds:schemaRef ds:uri="20291ebb-8fd5-4a4a-b5a6-ec5249e68ab7"/>
    <ds:schemaRef ds:uri="http://schemas.openxmlformats.org/package/2006/metadata/core-properties"/>
    <ds:schemaRef ds:uri="71037282-4172-42af-8e02-c41ee92b0631"/>
    <ds:schemaRef ds:uri="http://schemas.microsoft.com/sharepoint/v3"/>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2026-01-14T07:39:23Z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