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sage365-my.sharepoint.com/personal/kavitha_ishwarlaal_sage_com/Documents/Documents/COMPLIANCE/Mozambique/"/>
    </mc:Choice>
  </mc:AlternateContent>
  <xr:revisionPtr revIDLastSave="3" documentId="8_{52C5B11E-6C42-4384-AB1E-9777ABA197B8}" xr6:coauthVersionLast="47" xr6:coauthVersionMax="47" xr10:uidLastSave="{267319FB-C4BA-4CFD-8DBB-9C0766C85190}"/>
  <bookViews>
    <workbookView xWindow="-110" yWindow="-110" windowWidth="25820" windowHeight="15500" tabRatio="601" xr2:uid="{00000000-000D-0000-FFFF-FFFF00000000}"/>
  </bookViews>
  <sheets>
    <sheet name="Monthly Tax Cal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J34" i="1" s="1"/>
  <c r="I41" i="1" l="1"/>
  <c r="I85" i="1" l="1"/>
  <c r="I91" i="1"/>
  <c r="I84" i="1"/>
  <c r="I86" i="1"/>
  <c r="I87" i="1"/>
  <c r="I88" i="1"/>
  <c r="I89" i="1"/>
  <c r="I90" i="1"/>
  <c r="I83" i="1"/>
  <c r="I82" i="1"/>
  <c r="I75" i="1"/>
  <c r="I68" i="1"/>
  <c r="I69" i="1"/>
  <c r="I70" i="1"/>
  <c r="I71" i="1"/>
  <c r="I72" i="1"/>
  <c r="I73" i="1"/>
  <c r="I74" i="1"/>
  <c r="I67" i="1"/>
  <c r="I66" i="1"/>
  <c r="I59" i="1"/>
  <c r="I52" i="1"/>
  <c r="I53" i="1"/>
  <c r="I54" i="1"/>
  <c r="I55" i="1"/>
  <c r="I56" i="1"/>
  <c r="I57" i="1"/>
  <c r="I58" i="1"/>
  <c r="I51" i="1"/>
  <c r="I50" i="1"/>
  <c r="L66" i="1" l="1"/>
  <c r="L82" i="1"/>
  <c r="L50" i="1"/>
  <c r="I43" i="1" l="1"/>
  <c r="L83" i="1"/>
  <c r="L51" i="1"/>
  <c r="I38" i="1"/>
  <c r="I42" i="1"/>
  <c r="I35" i="1"/>
  <c r="L35" i="1" s="1"/>
  <c r="I39" i="1"/>
  <c r="J35" i="1"/>
  <c r="L67" i="1"/>
  <c r="I36" i="1"/>
  <c r="I40" i="1"/>
  <c r="I34" i="1"/>
  <c r="L34" i="1" s="1"/>
  <c r="I37" i="1"/>
  <c r="J37" i="1"/>
  <c r="S37" i="1" s="1"/>
  <c r="C18" i="1"/>
  <c r="L52" i="1" l="1"/>
  <c r="R52" i="1" s="1"/>
  <c r="L85" i="1"/>
  <c r="R85" i="1"/>
  <c r="L36" i="1"/>
  <c r="R36" i="1" s="1"/>
  <c r="L71" i="1"/>
  <c r="R71" i="1" s="1"/>
  <c r="L58" i="1"/>
  <c r="R58" i="1"/>
  <c r="S58" i="1"/>
  <c r="L91" i="1"/>
  <c r="R91" i="1"/>
  <c r="L73" i="1"/>
  <c r="R73" i="1"/>
  <c r="L56" i="1"/>
  <c r="S56" i="1"/>
  <c r="R56" i="1"/>
  <c r="L89" i="1"/>
  <c r="R89" i="1" s="1"/>
  <c r="L53" i="1"/>
  <c r="R53" i="1"/>
  <c r="L75" i="1"/>
  <c r="R75" i="1"/>
  <c r="L43" i="1"/>
  <c r="R43" i="1" s="1"/>
  <c r="L68" i="1"/>
  <c r="R68" i="1" s="1"/>
  <c r="S35" i="1"/>
  <c r="L55" i="1"/>
  <c r="R55" i="1"/>
  <c r="L41" i="1"/>
  <c r="R41" i="1" s="1"/>
  <c r="L70" i="1"/>
  <c r="R70" i="1"/>
  <c r="L57" i="1"/>
  <c r="R57" i="1"/>
  <c r="L86" i="1"/>
  <c r="R86" i="1" s="1"/>
  <c r="L39" i="1"/>
  <c r="R39" i="1"/>
  <c r="L72" i="1"/>
  <c r="S72" i="1"/>
  <c r="R72" i="1"/>
  <c r="L42" i="1"/>
  <c r="S42" i="1"/>
  <c r="R42" i="1"/>
  <c r="L59" i="1"/>
  <c r="R59" i="1" s="1"/>
  <c r="L88" i="1"/>
  <c r="S88" i="1"/>
  <c r="R88" i="1"/>
  <c r="L37" i="1"/>
  <c r="R37" i="1"/>
  <c r="L74" i="1"/>
  <c r="R74" i="1"/>
  <c r="S74" i="1"/>
  <c r="L40" i="1"/>
  <c r="R40" i="1"/>
  <c r="L90" i="1"/>
  <c r="R90" i="1"/>
  <c r="S90" i="1"/>
  <c r="L54" i="1"/>
  <c r="R54" i="1"/>
  <c r="L87" i="1"/>
  <c r="R87" i="1"/>
  <c r="L38" i="1"/>
  <c r="R38" i="1" s="1"/>
  <c r="L69" i="1"/>
  <c r="R69" i="1"/>
  <c r="L84" i="1"/>
  <c r="R84" i="1" s="1"/>
  <c r="C24" i="1"/>
  <c r="C13" i="1"/>
  <c r="J86" i="1" l="1"/>
  <c r="J90" i="1"/>
  <c r="J91" i="1"/>
  <c r="S91" i="1" s="1"/>
  <c r="J87" i="1"/>
  <c r="S87" i="1" s="1"/>
  <c r="J83" i="1"/>
  <c r="S83" i="1" s="1"/>
  <c r="J84" i="1"/>
  <c r="J88" i="1"/>
  <c r="J82" i="1"/>
  <c r="J85" i="1"/>
  <c r="J89" i="1"/>
  <c r="S89" i="1" s="1"/>
  <c r="J38" i="1"/>
  <c r="S38" i="1" s="1"/>
  <c r="S84" i="1" l="1"/>
  <c r="S85" i="1"/>
  <c r="S86" i="1"/>
  <c r="J43" i="1"/>
  <c r="S43" i="1" s="1"/>
  <c r="J41" i="1"/>
  <c r="S41" i="1" s="1"/>
  <c r="J42" i="1"/>
  <c r="C21" i="1"/>
  <c r="S92" i="1" l="1"/>
  <c r="C25" i="1" s="1"/>
  <c r="J68" i="1"/>
  <c r="S68" i="1" s="1"/>
  <c r="J72" i="1"/>
  <c r="J66" i="1"/>
  <c r="J69" i="1"/>
  <c r="S69" i="1" s="1"/>
  <c r="J73" i="1"/>
  <c r="S73" i="1" s="1"/>
  <c r="J70" i="1"/>
  <c r="S70" i="1" s="1"/>
  <c r="J74" i="1"/>
  <c r="J75" i="1"/>
  <c r="S75" i="1" s="1"/>
  <c r="J71" i="1"/>
  <c r="S71" i="1" s="1"/>
  <c r="J67" i="1"/>
  <c r="S67" i="1" s="1"/>
  <c r="J54" i="1"/>
  <c r="S54" i="1" s="1"/>
  <c r="J58" i="1"/>
  <c r="J59" i="1"/>
  <c r="S59" i="1" s="1"/>
  <c r="J55" i="1"/>
  <c r="S55" i="1" s="1"/>
  <c r="J51" i="1"/>
  <c r="S51" i="1" s="1"/>
  <c r="J52" i="1"/>
  <c r="S52" i="1" s="1"/>
  <c r="J56" i="1"/>
  <c r="J50" i="1"/>
  <c r="J53" i="1"/>
  <c r="S53" i="1" s="1"/>
  <c r="J57" i="1"/>
  <c r="S57" i="1" s="1"/>
  <c r="J40" i="1"/>
  <c r="S40" i="1" s="1"/>
  <c r="J36" i="1"/>
  <c r="S36" i="1" s="1"/>
  <c r="J39" i="1"/>
  <c r="S39" i="1" s="1"/>
  <c r="S60" i="1" l="1"/>
  <c r="C19" i="1" s="1"/>
  <c r="S76" i="1"/>
  <c r="C22" i="1" s="1"/>
  <c r="S44" i="1" l="1"/>
  <c r="C16" i="1" s="1"/>
  <c r="C27" i="1" l="1"/>
</calcChain>
</file>

<file path=xl/sharedStrings.xml><?xml version="1.0" encoding="utf-8"?>
<sst xmlns="http://schemas.openxmlformats.org/spreadsheetml/2006/main" count="338" uniqueCount="68">
  <si>
    <t>Monthly Income Bracket (Mts)</t>
  </si>
  <si>
    <t>Tax rate</t>
  </si>
  <si>
    <t>Value per Dependent</t>
  </si>
  <si>
    <t>NA</t>
  </si>
  <si>
    <t>200</t>
  </si>
  <si>
    <t>150</t>
  </si>
  <si>
    <t>125</t>
  </si>
  <si>
    <t>100</t>
  </si>
  <si>
    <t>50</t>
  </si>
  <si>
    <t>1 775</t>
  </si>
  <si>
    <t>1 725</t>
  </si>
  <si>
    <t>1700</t>
  </si>
  <si>
    <t>1675</t>
  </si>
  <si>
    <t>1625</t>
  </si>
  <si>
    <t>7 325</t>
  </si>
  <si>
    <t>7300</t>
  </si>
  <si>
    <t>7275</t>
  </si>
  <si>
    <t>7225</t>
  </si>
  <si>
    <t>28375</t>
  </si>
  <si>
    <t>28325</t>
  </si>
  <si>
    <t>28300</t>
  </si>
  <si>
    <t>28275</t>
  </si>
  <si>
    <t>28225</t>
  </si>
  <si>
    <t>From</t>
  </si>
  <si>
    <t>up to</t>
  </si>
  <si>
    <t>60 749 99</t>
  </si>
  <si>
    <t>and above</t>
  </si>
  <si>
    <t>Taxable</t>
  </si>
  <si>
    <t>Income</t>
  </si>
  <si>
    <t>No. of dependants</t>
  </si>
  <si>
    <t>Number of tax dependants</t>
  </si>
  <si>
    <t>Dependant amount</t>
  </si>
  <si>
    <t>Tax deduction</t>
  </si>
  <si>
    <t>TOTAL TAX DEDUCTION</t>
  </si>
  <si>
    <t>Enter amounts only in the grey fields</t>
  </si>
  <si>
    <t>Tax on Periodic 1</t>
  </si>
  <si>
    <t>NORMAL INCOME</t>
  </si>
  <si>
    <t>PERIODIC 1</t>
  </si>
  <si>
    <t>PERIODIC 2</t>
  </si>
  <si>
    <t>Tax on Periodic 2</t>
  </si>
  <si>
    <t>Tax on Periodic 3</t>
  </si>
  <si>
    <t>PERIODIC 3</t>
  </si>
  <si>
    <t>Total Monthly Taxable Income</t>
  </si>
  <si>
    <t>MT</t>
  </si>
  <si>
    <t>Value per Dependent (MT)</t>
  </si>
  <si>
    <t>Monthly Income Bracket (MT)</t>
  </si>
  <si>
    <t>Lower bracket</t>
  </si>
  <si>
    <t>Upper bracket</t>
  </si>
  <si>
    <t>MOZAMBIQUE</t>
  </si>
  <si>
    <t>No Tax</t>
  </si>
  <si>
    <t xml:space="preserve">Actual </t>
  </si>
  <si>
    <t>MONTHLY TAX TABLES APPLICABLE FOR CURRENT TAX YEAR</t>
  </si>
  <si>
    <t>Normal Taxable Income</t>
  </si>
  <si>
    <t>Total normal taxable income</t>
  </si>
  <si>
    <t>Tax on normal taxable income</t>
  </si>
  <si>
    <r>
      <t xml:space="preserve">Periodic 1   </t>
    </r>
    <r>
      <rPr>
        <i/>
        <sz val="10"/>
        <color theme="1" tint="0.499984740745262"/>
        <rFont val="Sage Text"/>
      </rPr>
      <t>13th Cheque or equivalent</t>
    </r>
  </si>
  <si>
    <r>
      <t xml:space="preserve">Periodic 2   </t>
    </r>
    <r>
      <rPr>
        <i/>
        <sz val="10"/>
        <color theme="1" tint="0.499984740745262"/>
        <rFont val="Sage Text"/>
      </rPr>
      <t>14th Cheque or equivalent</t>
    </r>
  </si>
  <si>
    <r>
      <t xml:space="preserve">Periodic 3   </t>
    </r>
    <r>
      <rPr>
        <i/>
        <sz val="10"/>
        <color theme="1" tint="0.499984740745262"/>
        <rFont val="Sage Text"/>
      </rPr>
      <t>any other payment equivalent to the basic salary</t>
    </r>
  </si>
  <si>
    <r>
      <t>4</t>
    </r>
    <r>
      <rPr>
        <b/>
        <sz val="12"/>
        <color theme="0"/>
        <rFont val="Sage Text"/>
      </rPr>
      <t>+</t>
    </r>
  </si>
  <si>
    <r>
      <t xml:space="preserve">Periodic 1 - </t>
    </r>
    <r>
      <rPr>
        <i/>
        <sz val="10"/>
        <color theme="1" tint="0.499984740745262"/>
        <rFont val="Sage Text"/>
      </rPr>
      <t>13th Cheque or equivalent</t>
    </r>
  </si>
  <si>
    <r>
      <t xml:space="preserve">Periodic 2 - </t>
    </r>
    <r>
      <rPr>
        <i/>
        <sz val="10"/>
        <color theme="1" tint="0.499984740745262"/>
        <rFont val="Sage Text"/>
      </rPr>
      <t>14th Cheque or equivalent</t>
    </r>
  </si>
  <si>
    <r>
      <t xml:space="preserve">Periodic 3 - </t>
    </r>
    <r>
      <rPr>
        <i/>
        <sz val="10"/>
        <color theme="1" tint="0.499984740745262"/>
        <rFont val="Sage Text"/>
      </rPr>
      <t>any other payment equivalent to the basic salary</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</si>
  <si>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</si>
  <si>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</si>
  <si>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</si>
  <si>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</si>
  <si>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 Copyright 2025 by Sage South Africa, a division of Sage South Africa (Pty) Ltd hereinafter referred to as “Sage”, under the Copyright Law of the Republic of South Africa.</t>
  </si>
  <si>
    <t>Monthly Tax Calculator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</si>
</sst>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sz val="11"/>
      <color theme="1"/>
      <name val="Calibri"/>
      <family val="2"/>
      <scheme val="minor"/>
    </font>
    <font>
      <sz val="11"/>
      <color theme="1"/>
      <name val="Sage Text"/>
    </font>
    <font>
      <i/>
      <sz val="10"/>
      <color theme="0" tint="-0.34998626667073579"/>
      <name val="Sage Text"/>
    </font>
    <font>
      <sz val="18"/>
      <name val="Sage Text"/>
    </font>
    <font>
      <sz val="11"/>
      <color theme="0"/>
      <name val="Sage Text"/>
    </font>
    <font>
      <i/>
      <sz val="11"/>
      <color theme="0" tint="-0.499984740745262"/>
      <name val="Sage Text"/>
    </font>
    <font>
      <b/>
      <i/>
      <sz val="11"/>
      <color theme="1"/>
      <name val="Sage Text"/>
    </font>
    <font>
      <b/>
      <sz val="11"/>
      <color theme="1"/>
      <name val="Sage Text"/>
    </font>
    <font>
      <i/>
      <sz val="10"/>
      <color theme="1" tint="0.499984740745262"/>
      <name val="Sage Text"/>
    </font>
    <font>
      <b/>
      <i/>
      <sz val="10"/>
      <color theme="0" tint="-0.34998626667073579"/>
      <name val="Sage Text"/>
    </font>
    <font>
      <sz val="11"/>
      <color rgb="FF00B050"/>
      <name val="Sage Text"/>
    </font>
    <font>
      <b/>
      <sz val="12"/>
      <color theme="0"/>
      <name val="Sage Text"/>
    </font>
    <font>
      <sz val="11"/>
      <name val="Sage Text"/>
    </font>
    <font>
      <sz val="8"/>
      <name val="Arial"/>
      <family val="2"/>
    </font>
    <font>
      <sz val="9"/>
      <color rgb="FF63666A"/>
      <name val="Sage Text Light"/>
    </font>
    <font>
      <sz val="9"/>
      <name val="Sage Text Light"/>
    </font>
    <font>
      <i/>
      <sz val="9"/>
      <name val="Sage Text Light"/>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3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thin">
        <color theme="0"/>
      </right>
      <top style="medium">
        <color indexed="64"/>
      </top>
      <bottom/>
      <diagonal/>
    </border>
    <border>
      <left/>
      <right style="thin">
        <color theme="0"/>
      </right>
      <top/>
      <bottom style="medium">
        <color indexed="64"/>
      </bottom>
      <diagonal/>
    </border>
    <border>
      <left style="thin">
        <color theme="0"/>
      </left>
      <right style="thin">
        <color theme="0"/>
      </right>
      <top style="medium">
        <color indexed="64"/>
      </top>
      <bottom/>
      <diagonal/>
    </border>
    <border>
      <left/>
      <right style="thin">
        <color theme="0"/>
      </right>
      <top/>
      <bottom/>
      <diagonal/>
    </border>
    <border>
      <left/>
      <right style="medium">
        <color indexed="64"/>
      </right>
      <top style="medium">
        <color indexed="64"/>
      </top>
      <bottom style="thin">
        <color indexed="64"/>
      </bottom>
      <diagonal/>
    </border>
    <border>
      <left style="thin">
        <color theme="0"/>
      </left>
      <right style="thin">
        <color theme="0"/>
      </right>
      <top/>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theme="0"/>
      </left>
      <right/>
      <top style="medium">
        <color indexed="64"/>
      </top>
      <bottom style="thin">
        <color theme="0"/>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theme="0"/>
      </left>
      <right style="thin">
        <color theme="0"/>
      </right>
      <top/>
      <bottom style="thin">
        <color indexed="64"/>
      </bottom>
      <diagonal/>
    </border>
  </borders>
  <cellStyleXfs count="2">
    <xf numFmtId="0" fontId="0" fillId="0" borderId="0"/>
    <xf numFmtId="43" fontId="1" fillId="0" borderId="0" applyFont="0" applyFill="0" applyBorder="0" applyAlignment="0" applyProtection="0"/>
  </cellStyleXfs>
  <cellXfs count="141">
    <xf numFmtId="0" fontId="0" fillId="0" borderId="0" xfId="0"/>
    <xf numFmtId="0" fontId="2" fillId="0" borderId="0" xfId="0" applyFont="1"/>
    <xf numFmtId="2" fontId="2" fillId="0" borderId="0" xfId="0" applyNumberFormat="1" applyFont="1"/>
    <xf numFmtId="2" fontId="3" fillId="0" borderId="0" xfId="0" applyNumberFormat="1" applyFont="1" applyAlignment="1">
      <alignment horizontal="left"/>
    </xf>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horizontal="center" vertical="center" wrapText="1"/>
    </xf>
    <xf numFmtId="0" fontId="2" fillId="0" borderId="0" xfId="0" applyFont="1" applyAlignment="1">
      <alignment vertical="center"/>
    </xf>
    <xf numFmtId="0" fontId="6" fillId="0" borderId="0" xfId="0" applyFont="1" applyAlignment="1">
      <alignment vertical="center"/>
    </xf>
    <xf numFmtId="2" fontId="2" fillId="0" borderId="0" xfId="0" applyNumberFormat="1" applyFont="1" applyAlignment="1">
      <alignment vertical="center"/>
    </xf>
    <xf numFmtId="2" fontId="3" fillId="0" borderId="0" xfId="0" applyNumberFormat="1" applyFont="1" applyAlignment="1">
      <alignment horizontal="lef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7" fillId="0" borderId="0" xfId="0" applyFont="1" applyAlignment="1">
      <alignment vertical="center"/>
    </xf>
    <xf numFmtId="1" fontId="8" fillId="3" borderId="0" xfId="0" applyNumberFormat="1" applyFont="1" applyFill="1" applyAlignment="1" applyProtection="1">
      <alignment horizontal="right" vertical="center"/>
      <protection locked="0"/>
    </xf>
    <xf numFmtId="1" fontId="8" fillId="0" borderId="0" xfId="0" applyNumberFormat="1" applyFont="1" applyAlignment="1">
      <alignment horizontal="center" vertical="center"/>
    </xf>
    <xf numFmtId="4" fontId="8" fillId="0" borderId="0" xfId="0" applyNumberFormat="1" applyFont="1" applyAlignment="1">
      <alignment horizontal="right" vertical="center"/>
    </xf>
    <xf numFmtId="4" fontId="2" fillId="3" borderId="0" xfId="0" applyNumberFormat="1" applyFont="1" applyFill="1" applyAlignment="1" applyProtection="1">
      <alignment vertical="center"/>
      <protection locked="0"/>
    </xf>
    <xf numFmtId="4" fontId="2" fillId="5" borderId="0" xfId="0" applyNumberFormat="1" applyFont="1" applyFill="1" applyAlignment="1" applyProtection="1">
      <alignment vertical="center"/>
      <protection locked="0"/>
    </xf>
    <xf numFmtId="0" fontId="8" fillId="0" borderId="0" xfId="0" applyFont="1" applyAlignment="1">
      <alignment vertical="center"/>
    </xf>
    <xf numFmtId="4" fontId="8" fillId="0" borderId="35" xfId="0" applyNumberFormat="1" applyFont="1" applyBorder="1" applyAlignment="1">
      <alignment horizontal="right" vertical="center"/>
    </xf>
    <xf numFmtId="4" fontId="2" fillId="0" borderId="0" xfId="0" applyNumberFormat="1" applyFont="1" applyAlignment="1">
      <alignment vertical="center"/>
    </xf>
    <xf numFmtId="2" fontId="10" fillId="0" borderId="0" xfId="0" applyNumberFormat="1" applyFont="1" applyAlignment="1">
      <alignment horizontal="left" vertical="center"/>
    </xf>
    <xf numFmtId="0" fontId="11" fillId="0" borderId="0" xfId="0" applyFont="1" applyAlignment="1">
      <alignment vertical="center"/>
    </xf>
    <xf numFmtId="4" fontId="8" fillId="0" borderId="0" xfId="0" applyNumberFormat="1" applyFont="1" applyAlignment="1">
      <alignment vertical="center"/>
    </xf>
    <xf numFmtId="0" fontId="5" fillId="4" borderId="4"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23" xfId="0" applyFont="1" applyFill="1" applyBorder="1" applyAlignment="1">
      <alignment horizontal="center" vertical="center"/>
    </xf>
    <xf numFmtId="2" fontId="2" fillId="0" borderId="6" xfId="0" applyNumberFormat="1" applyFont="1" applyBorder="1" applyAlignment="1">
      <alignment horizontal="center" vertical="center"/>
    </xf>
    <xf numFmtId="4"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9" fontId="2" fillId="0" borderId="8" xfId="0" applyNumberFormat="1" applyFont="1" applyBorder="1" applyAlignment="1">
      <alignment horizontal="center" vertical="center"/>
    </xf>
    <xf numFmtId="1" fontId="2" fillId="0" borderId="8" xfId="0" applyNumberFormat="1" applyFont="1" applyBorder="1" applyAlignment="1">
      <alignment horizontal="center" vertical="center"/>
    </xf>
    <xf numFmtId="2" fontId="2" fillId="0" borderId="15" xfId="0" applyNumberFormat="1" applyFont="1" applyBorder="1" applyAlignment="1">
      <alignment horizontal="center" vertical="center"/>
    </xf>
    <xf numFmtId="4" fontId="2" fillId="0" borderId="10" xfId="0" applyNumberFormat="1" applyFont="1" applyBorder="1" applyAlignment="1">
      <alignment horizontal="center" vertical="center"/>
    </xf>
    <xf numFmtId="2" fontId="2" fillId="0" borderId="10" xfId="0" applyNumberFormat="1" applyFont="1" applyBorder="1" applyAlignment="1">
      <alignment horizontal="center" vertical="center"/>
    </xf>
    <xf numFmtId="4" fontId="2" fillId="0" borderId="9" xfId="0" applyNumberFormat="1" applyFont="1" applyBorder="1" applyAlignment="1">
      <alignment horizontal="center" vertical="center"/>
    </xf>
    <xf numFmtId="9" fontId="2" fillId="0" borderId="30" xfId="0" applyNumberFormat="1" applyFont="1" applyBorder="1" applyAlignment="1">
      <alignment horizontal="center" vertical="center"/>
    </xf>
    <xf numFmtId="1" fontId="2" fillId="0" borderId="30" xfId="0" applyNumberFormat="1" applyFont="1" applyBorder="1" applyAlignment="1">
      <alignment horizontal="center" vertical="center"/>
    </xf>
    <xf numFmtId="2" fontId="2" fillId="0" borderId="17" xfId="0" applyNumberFormat="1" applyFont="1" applyBorder="1" applyAlignment="1">
      <alignment horizontal="center" vertical="center"/>
    </xf>
    <xf numFmtId="4" fontId="2" fillId="0" borderId="13" xfId="0" applyNumberFormat="1" applyFont="1" applyBorder="1" applyAlignment="1">
      <alignment horizontal="center" vertical="center"/>
    </xf>
    <xf numFmtId="2" fontId="2" fillId="0" borderId="13" xfId="0" applyNumberFormat="1" applyFont="1" applyBorder="1" applyAlignment="1">
      <alignment horizontal="center" vertical="center"/>
    </xf>
    <xf numFmtId="4" fontId="2" fillId="0" borderId="14" xfId="0" applyNumberFormat="1" applyFont="1" applyBorder="1" applyAlignment="1">
      <alignment horizontal="center" vertical="center"/>
    </xf>
    <xf numFmtId="2" fontId="2" fillId="0" borderId="18" xfId="0" applyNumberFormat="1" applyFont="1" applyBorder="1" applyAlignment="1">
      <alignment horizontal="center" vertical="center"/>
    </xf>
    <xf numFmtId="4" fontId="2" fillId="0" borderId="11" xfId="0" applyNumberFormat="1" applyFont="1" applyBorder="1" applyAlignment="1">
      <alignment horizontal="center" vertical="center"/>
    </xf>
    <xf numFmtId="2" fontId="2" fillId="0" borderId="11" xfId="0" applyNumberFormat="1" applyFont="1" applyBorder="1" applyAlignment="1">
      <alignment horizontal="center" vertical="center"/>
    </xf>
    <xf numFmtId="4" fontId="2" fillId="0" borderId="12" xfId="0" applyNumberFormat="1" applyFont="1" applyBorder="1" applyAlignment="1">
      <alignment horizontal="center" vertical="center"/>
    </xf>
    <xf numFmtId="4" fontId="8" fillId="0" borderId="19" xfId="0" applyNumberFormat="1" applyFont="1" applyBorder="1" applyAlignment="1">
      <alignment vertical="center"/>
    </xf>
    <xf numFmtId="2" fontId="2" fillId="0" borderId="0" xfId="0" applyNumberFormat="1" applyFont="1" applyAlignment="1">
      <alignment horizontal="center" vertical="center"/>
    </xf>
    <xf numFmtId="2" fontId="2" fillId="0" borderId="5" xfId="0" applyNumberFormat="1" applyFont="1" applyBorder="1" applyAlignment="1">
      <alignment horizontal="center" vertical="center"/>
    </xf>
    <xf numFmtId="4" fontId="2" fillId="0" borderId="4" xfId="0" applyNumberFormat="1" applyFont="1" applyBorder="1" applyAlignment="1">
      <alignment horizontal="center" vertical="center"/>
    </xf>
    <xf numFmtId="2" fontId="2" fillId="0" borderId="4" xfId="0" applyNumberFormat="1" applyFont="1" applyBorder="1" applyAlignment="1">
      <alignment horizontal="center" vertical="center"/>
    </xf>
    <xf numFmtId="9" fontId="2" fillId="0" borderId="7" xfId="0" applyNumberFormat="1" applyFont="1" applyBorder="1" applyAlignment="1">
      <alignment horizontal="center" vertical="center"/>
    </xf>
    <xf numFmtId="1" fontId="2" fillId="0" borderId="7" xfId="0" applyNumberFormat="1" applyFont="1" applyBorder="1" applyAlignment="1">
      <alignment horizontal="center" vertical="center"/>
    </xf>
    <xf numFmtId="0" fontId="11" fillId="0" borderId="0" xfId="0" applyFont="1"/>
    <xf numFmtId="0" fontId="5" fillId="4" borderId="20"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7" xfId="0" applyFont="1" applyFill="1" applyBorder="1"/>
    <xf numFmtId="0" fontId="5" fillId="4" borderId="2" xfId="0" applyFont="1" applyFill="1" applyBorder="1" applyAlignment="1">
      <alignment horizontal="center" vertical="center" wrapText="1"/>
    </xf>
    <xf numFmtId="0" fontId="5" fillId="4" borderId="25" xfId="0" applyFont="1" applyFill="1" applyBorder="1" applyAlignment="1">
      <alignment horizontal="center" vertical="center"/>
    </xf>
    <xf numFmtId="0" fontId="5" fillId="4" borderId="29" xfId="0" applyFont="1" applyFill="1" applyBorder="1" applyAlignment="1">
      <alignment horizontal="center"/>
    </xf>
    <xf numFmtId="0" fontId="5" fillId="4" borderId="28" xfId="0" applyFont="1" applyFill="1" applyBorder="1" applyAlignment="1">
      <alignment horizontal="center"/>
    </xf>
    <xf numFmtId="0" fontId="5" fillId="4" borderId="3" xfId="0" applyFont="1" applyFill="1" applyBorder="1" applyAlignment="1">
      <alignment horizontal="center" vertical="center" wrapText="1"/>
    </xf>
    <xf numFmtId="2" fontId="2" fillId="0" borderId="6" xfId="0" applyNumberFormat="1" applyFont="1" applyBorder="1" applyAlignment="1">
      <alignment horizontal="center"/>
    </xf>
    <xf numFmtId="4" fontId="2" fillId="0" borderId="1" xfId="0" applyNumberFormat="1" applyFont="1" applyBorder="1" applyAlignment="1">
      <alignment horizontal="center"/>
    </xf>
    <xf numFmtId="2" fontId="2" fillId="0" borderId="1" xfId="0" applyNumberFormat="1" applyFont="1" applyBorder="1" applyAlignment="1">
      <alignment horizontal="center"/>
    </xf>
    <xf numFmtId="4" fontId="2" fillId="0" borderId="8" xfId="0" applyNumberFormat="1" applyFont="1" applyBorder="1" applyAlignment="1">
      <alignment horizontal="center"/>
    </xf>
    <xf numFmtId="4" fontId="2" fillId="0" borderId="33" xfId="0" applyNumberFormat="1" applyFont="1" applyBorder="1" applyAlignment="1">
      <alignment horizontal="center"/>
    </xf>
    <xf numFmtId="9" fontId="2" fillId="0" borderId="33" xfId="0" applyNumberFormat="1" applyFont="1" applyBorder="1" applyAlignment="1">
      <alignment horizontal="center"/>
    </xf>
    <xf numFmtId="1" fontId="2" fillId="0" borderId="8" xfId="0" applyNumberFormat="1" applyFont="1" applyBorder="1" applyAlignment="1">
      <alignment horizontal="center"/>
    </xf>
    <xf numFmtId="1" fontId="2" fillId="0" borderId="33" xfId="0" applyNumberFormat="1" applyFont="1" applyBorder="1" applyAlignment="1">
      <alignment horizontal="center"/>
    </xf>
    <xf numFmtId="3" fontId="2" fillId="0" borderId="33" xfId="0" applyNumberFormat="1" applyFont="1" applyBorder="1" applyAlignment="1">
      <alignment horizontal="right"/>
    </xf>
    <xf numFmtId="4" fontId="2" fillId="0" borderId="24" xfId="0" applyNumberFormat="1" applyFont="1" applyBorder="1" applyAlignment="1">
      <alignment horizontal="right"/>
    </xf>
    <xf numFmtId="2" fontId="2" fillId="0" borderId="15" xfId="0" applyNumberFormat="1" applyFont="1" applyBorder="1" applyAlignment="1">
      <alignment horizontal="center"/>
    </xf>
    <xf numFmtId="4" fontId="2" fillId="0" borderId="10" xfId="0" applyNumberFormat="1" applyFont="1" applyBorder="1" applyAlignment="1">
      <alignment horizontal="center"/>
    </xf>
    <xf numFmtId="2" fontId="2" fillId="0" borderId="10" xfId="0" applyNumberFormat="1" applyFont="1" applyBorder="1" applyAlignment="1">
      <alignment horizontal="center"/>
    </xf>
    <xf numFmtId="4" fontId="2" fillId="0" borderId="30" xfId="0" applyNumberFormat="1" applyFont="1" applyBorder="1" applyAlignment="1">
      <alignment horizontal="center"/>
    </xf>
    <xf numFmtId="9" fontId="2" fillId="0" borderId="30" xfId="0" applyNumberFormat="1" applyFont="1" applyBorder="1" applyAlignment="1">
      <alignment horizontal="center"/>
    </xf>
    <xf numFmtId="1" fontId="2" fillId="0" borderId="30" xfId="0" applyNumberFormat="1" applyFont="1" applyBorder="1" applyAlignment="1">
      <alignment horizontal="center"/>
    </xf>
    <xf numFmtId="3" fontId="2" fillId="0" borderId="30" xfId="0" applyNumberFormat="1" applyFont="1" applyBorder="1" applyAlignment="1">
      <alignment horizontal="right"/>
    </xf>
    <xf numFmtId="4" fontId="2" fillId="0" borderId="16" xfId="0" applyNumberFormat="1" applyFont="1" applyBorder="1" applyAlignment="1">
      <alignment horizontal="right"/>
    </xf>
    <xf numFmtId="9" fontId="2" fillId="0" borderId="8" xfId="0" applyNumberFormat="1" applyFont="1" applyBorder="1" applyAlignment="1">
      <alignment horizontal="center"/>
    </xf>
    <xf numFmtId="2" fontId="2" fillId="0" borderId="17" xfId="0" applyNumberFormat="1" applyFont="1" applyBorder="1" applyAlignment="1">
      <alignment horizontal="center"/>
    </xf>
    <xf numFmtId="4" fontId="2" fillId="0" borderId="13" xfId="0" applyNumberFormat="1" applyFont="1" applyBorder="1" applyAlignment="1">
      <alignment horizontal="center"/>
    </xf>
    <xf numFmtId="2" fontId="2" fillId="0" borderId="13" xfId="0" applyNumberFormat="1" applyFont="1" applyBorder="1" applyAlignment="1">
      <alignment horizontal="center"/>
    </xf>
    <xf numFmtId="2" fontId="2" fillId="0" borderId="18" xfId="0" applyNumberFormat="1" applyFont="1" applyBorder="1" applyAlignment="1">
      <alignment horizontal="center"/>
    </xf>
    <xf numFmtId="4" fontId="2" fillId="0" borderId="11" xfId="0" applyNumberFormat="1" applyFont="1" applyBorder="1" applyAlignment="1">
      <alignment horizontal="center"/>
    </xf>
    <xf numFmtId="2" fontId="2" fillId="0" borderId="11" xfId="0" applyNumberFormat="1" applyFont="1" applyBorder="1" applyAlignment="1">
      <alignment horizontal="center"/>
    </xf>
    <xf numFmtId="4" fontId="13" fillId="0" borderId="11" xfId="0" applyNumberFormat="1" applyFont="1" applyBorder="1" applyAlignment="1">
      <alignment horizontal="center"/>
    </xf>
    <xf numFmtId="2" fontId="13" fillId="0" borderId="11" xfId="0" applyNumberFormat="1" applyFont="1" applyBorder="1" applyAlignment="1">
      <alignment horizontal="center"/>
    </xf>
    <xf numFmtId="9" fontId="13" fillId="0" borderId="8" xfId="0" applyNumberFormat="1" applyFont="1" applyBorder="1" applyAlignment="1">
      <alignment horizontal="center"/>
    </xf>
    <xf numFmtId="1" fontId="13" fillId="0" borderId="8" xfId="0" applyNumberFormat="1" applyFont="1" applyBorder="1" applyAlignment="1">
      <alignment horizontal="center"/>
    </xf>
    <xf numFmtId="2" fontId="2" fillId="0" borderId="5" xfId="0" applyNumberFormat="1" applyFont="1" applyBorder="1" applyAlignment="1">
      <alignment horizontal="center"/>
    </xf>
    <xf numFmtId="4" fontId="2" fillId="0" borderId="4" xfId="0" applyNumberFormat="1" applyFont="1" applyBorder="1" applyAlignment="1">
      <alignment horizontal="center"/>
    </xf>
    <xf numFmtId="2" fontId="2" fillId="0" borderId="4" xfId="0" applyNumberFormat="1" applyFont="1" applyBorder="1" applyAlignment="1">
      <alignment horizontal="center"/>
    </xf>
    <xf numFmtId="4" fontId="2" fillId="0" borderId="34" xfId="0" applyNumberFormat="1" applyFont="1" applyBorder="1" applyAlignment="1">
      <alignment horizontal="center"/>
    </xf>
    <xf numFmtId="9" fontId="2" fillId="0" borderId="7" xfId="0" applyNumberFormat="1" applyFont="1" applyBorder="1" applyAlignment="1">
      <alignment horizontal="center"/>
    </xf>
    <xf numFmtId="1" fontId="2" fillId="0" borderId="7" xfId="0" applyNumberFormat="1" applyFont="1" applyBorder="1" applyAlignment="1">
      <alignment horizontal="center"/>
    </xf>
    <xf numFmtId="0" fontId="2" fillId="0" borderId="0" xfId="0" applyFont="1" applyAlignment="1">
      <alignment horizontal="center" vertical="center" wrapText="1"/>
    </xf>
    <xf numFmtId="2" fontId="8" fillId="0" borderId="0" xfId="0" applyNumberFormat="1" applyFont="1" applyAlignment="1">
      <alignment horizontal="center" vertical="center" wrapText="1"/>
    </xf>
    <xf numFmtId="0" fontId="2" fillId="0" borderId="0" xfId="0" applyFont="1" applyAlignment="1">
      <alignment wrapText="1"/>
    </xf>
    <xf numFmtId="4" fontId="2" fillId="2" borderId="0" xfId="0" applyNumberFormat="1" applyFont="1" applyFill="1"/>
    <xf numFmtId="4" fontId="2" fillId="0" borderId="0" xfId="0" applyNumberFormat="1" applyFont="1"/>
    <xf numFmtId="4"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applyNumberFormat="1" applyFont="1"/>
    <xf numFmtId="2" fontId="11" fillId="0" borderId="0" xfId="0" applyNumberFormat="1" applyFont="1" applyAlignment="1">
      <alignment horizontal="center"/>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0" xfId="0" applyFont="1" applyFill="1" applyAlignment="1">
      <alignment horizontal="center" vertical="center"/>
    </xf>
    <xf numFmtId="4" fontId="2" fillId="0" borderId="9" xfId="0" applyNumberFormat="1" applyFont="1" applyBorder="1" applyAlignment="1">
      <alignment horizontal="center"/>
    </xf>
    <xf numFmtId="4" fontId="2" fillId="0" borderId="14" xfId="0" applyNumberFormat="1" applyFont="1" applyBorder="1" applyAlignment="1">
      <alignment horizontal="center"/>
    </xf>
    <xf numFmtId="4" fontId="2" fillId="0" borderId="12" xfId="0" applyNumberFormat="1" applyFont="1" applyBorder="1" applyAlignment="1">
      <alignment horizontal="center"/>
    </xf>
    <xf numFmtId="4" fontId="13" fillId="0" borderId="12" xfId="0" applyNumberFormat="1" applyFont="1" applyBorder="1" applyAlignment="1">
      <alignment horizontal="center"/>
    </xf>
    <xf numFmtId="0" fontId="14" fillId="0" borderId="0" xfId="0" applyFont="1"/>
    <xf numFmtId="0" fontId="15" fillId="0" borderId="0" xfId="0" applyFont="1" applyAlignment="1">
      <alignment vertical="center"/>
    </xf>
    <xf numFmtId="0" fontId="16" fillId="0" borderId="0" xfId="0" applyFont="1"/>
    <xf numFmtId="43" fontId="16" fillId="0" borderId="0" xfId="1" applyFont="1"/>
    <xf numFmtId="0" fontId="17" fillId="0" borderId="0" xfId="0" applyFont="1"/>
    <xf numFmtId="0" fontId="5" fillId="4" borderId="22"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0" xfId="0" applyFont="1" applyFill="1" applyAlignment="1">
      <alignment horizontal="center" vertical="center"/>
    </xf>
    <xf numFmtId="0" fontId="5" fillId="4" borderId="23" xfId="0" applyFont="1" applyFill="1" applyBorder="1" applyAlignment="1">
      <alignment horizontal="center" vertical="center"/>
    </xf>
    <xf numFmtId="0" fontId="5" fillId="4" borderId="26" xfId="0" applyFont="1" applyFill="1" applyBorder="1" applyAlignment="1">
      <alignment horizontal="center"/>
    </xf>
    <xf numFmtId="0" fontId="5" fillId="4" borderId="31" xfId="0" applyFont="1" applyFill="1" applyBorder="1" applyAlignment="1">
      <alignment horizontal="center"/>
    </xf>
    <xf numFmtId="0" fontId="5" fillId="4" borderId="27" xfId="0" applyFont="1" applyFill="1" applyBorder="1" applyAlignment="1">
      <alignment horizontal="center"/>
    </xf>
    <xf numFmtId="0" fontId="15" fillId="0" borderId="0" xfId="0" applyFont="1" applyAlignment="1">
      <alignment horizontal="left" vertical="top" wrapText="1"/>
    </xf>
    <xf numFmtId="0" fontId="5" fillId="4" borderId="31"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3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63499</xdr:colOff>
      <xdr:row>0</xdr:row>
      <xdr:rowOff>95250</xdr:rowOff>
    </xdr:from>
    <xdr:to>
      <xdr:col>1</xdr:col>
      <xdr:colOff>1017120</xdr:colOff>
      <xdr:row>0</xdr:row>
      <xdr:rowOff>635000</xdr:rowOff>
    </xdr:to>
    <xdr:pic>
      <xdr:nvPicPr>
        <xdr:cNvPr id="2" name="Picture 1">
          <a:extLst>
            <a:ext uri="{FF2B5EF4-FFF2-40B4-BE49-F238E27FC236}">
              <a16:creationId xmlns:a16="http://schemas.microsoft.com/office/drawing/2014/main" id="{DAACF413-2D23-4A7D-B072-9D4DA5AA76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49" y="95250"/>
          <a:ext cx="953621" cy="539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8"/>
  <sheetViews>
    <sheetView showGridLines="0" showRowColHeaders="0" tabSelected="1" zoomScaleNormal="100" workbookViewId="0">
      <selection activeCell="C9" sqref="C9"/>
    </sheetView>
  </sheetViews>
  <sheetFormatPr defaultColWidth="8.7109375" defaultRowHeight="14.25" x14ac:dyDescent="0.2"/>
  <cols>
    <col min="1" max="1" width="5.28515625" style="1" customWidth="1"/>
    <col min="2" max="2" width="73" style="1" customWidth="1"/>
    <col min="3" max="3" width="21.140625" style="2" customWidth="1"/>
    <col min="4" max="4" width="8.7109375" style="3" customWidth="1"/>
    <col min="5" max="9" width="10.7109375" style="1" customWidth="1"/>
    <col min="10" max="10" width="12.28515625" style="1" customWidth="1"/>
    <col min="11" max="11" width="10.7109375" style="1" customWidth="1"/>
    <col min="12" max="12" width="13.5703125" style="1" customWidth="1"/>
    <col min="13" max="17" width="10.7109375" style="1" customWidth="1"/>
    <col min="18" max="18" width="14.28515625" style="1" customWidth="1"/>
    <col min="19" max="19" width="13.85546875" style="1" customWidth="1"/>
    <col min="20" max="16384" width="8.7109375" style="1"/>
  </cols>
  <sheetData>
    <row r="1" spans="1:19" ht="51" customHeight="1" x14ac:dyDescent="0.2"/>
    <row r="2" spans="1:19" ht="30" customHeight="1" x14ac:dyDescent="0.2">
      <c r="B2" s="4" t="s">
        <v>67</v>
      </c>
      <c r="C2" s="5" t="s">
        <v>48</v>
      </c>
    </row>
    <row r="3" spans="1:19" ht="15.75" customHeight="1" x14ac:dyDescent="0.2">
      <c r="R3" s="6"/>
      <c r="S3" s="6"/>
    </row>
    <row r="4" spans="1:19" s="7" customFormat="1" ht="15.75" customHeight="1" x14ac:dyDescent="0.25">
      <c r="B4" s="8" t="s">
        <v>34</v>
      </c>
      <c r="C4" s="9"/>
      <c r="D4" s="10"/>
      <c r="R4" s="11"/>
      <c r="S4" s="12"/>
    </row>
    <row r="5" spans="1:19" s="7" customFormat="1" ht="20.25" customHeight="1" x14ac:dyDescent="0.25">
      <c r="C5" s="9"/>
      <c r="D5" s="10"/>
      <c r="R5" s="11"/>
      <c r="S5" s="12"/>
    </row>
    <row r="6" spans="1:19" s="7" customFormat="1" ht="20.25" customHeight="1" x14ac:dyDescent="0.25">
      <c r="A6" s="13"/>
      <c r="B6" s="7" t="s">
        <v>30</v>
      </c>
      <c r="C6" s="14">
        <v>0</v>
      </c>
      <c r="D6" s="10"/>
      <c r="R6" s="11"/>
      <c r="S6" s="12"/>
    </row>
    <row r="7" spans="1:19" s="7" customFormat="1" ht="20.25" customHeight="1" x14ac:dyDescent="0.25">
      <c r="A7" s="13"/>
      <c r="C7" s="15"/>
      <c r="D7" s="10"/>
      <c r="R7" s="11"/>
      <c r="S7" s="12"/>
    </row>
    <row r="8" spans="1:19" s="7" customFormat="1" ht="20.25" customHeight="1" x14ac:dyDescent="0.25">
      <c r="B8" s="13"/>
      <c r="C8" s="16" t="s">
        <v>43</v>
      </c>
      <c r="D8" s="10"/>
      <c r="R8" s="11"/>
      <c r="S8" s="12"/>
    </row>
    <row r="9" spans="1:19" s="7" customFormat="1" ht="20.25" customHeight="1" x14ac:dyDescent="0.25">
      <c r="B9" s="7" t="s">
        <v>52</v>
      </c>
      <c r="C9" s="17">
        <v>500000</v>
      </c>
      <c r="D9" s="10"/>
      <c r="R9" s="11"/>
      <c r="S9" s="12"/>
    </row>
    <row r="10" spans="1:19" s="7" customFormat="1" ht="20.25" customHeight="1" x14ac:dyDescent="0.25">
      <c r="B10" s="7" t="s">
        <v>55</v>
      </c>
      <c r="C10" s="18">
        <v>0</v>
      </c>
      <c r="D10" s="10"/>
      <c r="R10" s="11"/>
      <c r="S10" s="12"/>
    </row>
    <row r="11" spans="1:19" s="7" customFormat="1" ht="20.25" customHeight="1" x14ac:dyDescent="0.25">
      <c r="B11" s="7" t="s">
        <v>56</v>
      </c>
      <c r="C11" s="18">
        <v>0</v>
      </c>
      <c r="D11" s="10"/>
    </row>
    <row r="12" spans="1:19" s="7" customFormat="1" ht="20.25" customHeight="1" x14ac:dyDescent="0.25">
      <c r="B12" s="7" t="s">
        <v>57</v>
      </c>
      <c r="C12" s="18">
        <v>0</v>
      </c>
      <c r="D12" s="10"/>
    </row>
    <row r="13" spans="1:19" s="7" customFormat="1" ht="20.25" customHeight="1" thickBot="1" x14ac:dyDescent="0.3">
      <c r="B13" s="19" t="s">
        <v>42</v>
      </c>
      <c r="C13" s="20">
        <f>SUM(C9:C12)</f>
        <v>500000</v>
      </c>
      <c r="D13" s="10"/>
    </row>
    <row r="14" spans="1:19" s="7" customFormat="1" ht="20.25" customHeight="1" x14ac:dyDescent="0.25">
      <c r="C14" s="21"/>
      <c r="D14" s="10"/>
    </row>
    <row r="15" spans="1:19" s="7" customFormat="1" ht="20.25" customHeight="1" thickBot="1" x14ac:dyDescent="0.3">
      <c r="B15" s="7" t="s">
        <v>53</v>
      </c>
      <c r="C15" s="21">
        <f>C9</f>
        <v>500000</v>
      </c>
      <c r="D15" s="22"/>
      <c r="G15" s="23" t="s">
        <v>51</v>
      </c>
    </row>
    <row r="16" spans="1:19" s="7" customFormat="1" ht="20.25" customHeight="1" x14ac:dyDescent="0.25">
      <c r="B16" s="19" t="s">
        <v>54</v>
      </c>
      <c r="C16" s="24">
        <f>S44</f>
        <v>142055</v>
      </c>
      <c r="D16" s="10"/>
      <c r="G16" s="123" t="s">
        <v>45</v>
      </c>
      <c r="H16" s="124"/>
      <c r="I16" s="124"/>
      <c r="J16" s="124"/>
      <c r="K16" s="125"/>
      <c r="L16" s="139" t="s">
        <v>1</v>
      </c>
      <c r="M16" s="133" t="s">
        <v>44</v>
      </c>
      <c r="N16" s="134"/>
      <c r="O16" s="134"/>
      <c r="P16" s="134"/>
      <c r="Q16" s="135"/>
    </row>
    <row r="17" spans="2:19" s="7" customFormat="1" ht="20.25" customHeight="1" thickBot="1" x14ac:dyDescent="0.3">
      <c r="B17" s="19"/>
      <c r="C17" s="24"/>
      <c r="D17" s="10"/>
      <c r="G17" s="138" t="s">
        <v>46</v>
      </c>
      <c r="H17" s="136"/>
      <c r="I17" s="25"/>
      <c r="J17" s="136" t="s">
        <v>47</v>
      </c>
      <c r="K17" s="137"/>
      <c r="L17" s="140"/>
      <c r="M17" s="26">
        <v>0</v>
      </c>
      <c r="N17" s="27">
        <v>1</v>
      </c>
      <c r="O17" s="26">
        <v>2</v>
      </c>
      <c r="P17" s="26">
        <v>3</v>
      </c>
      <c r="Q17" s="28" t="s">
        <v>58</v>
      </c>
    </row>
    <row r="18" spans="2:19" s="7" customFormat="1" ht="20.25" customHeight="1" x14ac:dyDescent="0.25">
      <c r="B18" s="7" t="s">
        <v>59</v>
      </c>
      <c r="C18" s="21">
        <f>C10</f>
        <v>0</v>
      </c>
      <c r="D18" s="10"/>
      <c r="G18" s="29" t="s">
        <v>23</v>
      </c>
      <c r="H18" s="30">
        <v>0</v>
      </c>
      <c r="I18" s="30"/>
      <c r="J18" s="31" t="s">
        <v>24</v>
      </c>
      <c r="K18" s="30">
        <v>20249.990000000002</v>
      </c>
      <c r="L18" s="32">
        <v>0</v>
      </c>
      <c r="M18" s="33" t="s">
        <v>49</v>
      </c>
      <c r="N18" s="33" t="s">
        <v>49</v>
      </c>
      <c r="O18" s="33" t="s">
        <v>49</v>
      </c>
      <c r="P18" s="33" t="s">
        <v>49</v>
      </c>
      <c r="Q18" s="33" t="s">
        <v>49</v>
      </c>
    </row>
    <row r="19" spans="2:19" s="7" customFormat="1" ht="20.25" customHeight="1" x14ac:dyDescent="0.25">
      <c r="B19" s="19" t="s">
        <v>35</v>
      </c>
      <c r="C19" s="24">
        <f>S60</f>
        <v>0</v>
      </c>
      <c r="D19" s="22"/>
      <c r="G19" s="34" t="s">
        <v>23</v>
      </c>
      <c r="H19" s="35">
        <v>20250</v>
      </c>
      <c r="I19" s="35"/>
      <c r="J19" s="36" t="s">
        <v>24</v>
      </c>
      <c r="K19" s="37">
        <v>20749.990000000002</v>
      </c>
      <c r="L19" s="38">
        <v>0.1</v>
      </c>
      <c r="M19" s="39">
        <v>0</v>
      </c>
      <c r="N19" s="33" t="s">
        <v>49</v>
      </c>
      <c r="O19" s="33" t="s">
        <v>49</v>
      </c>
      <c r="P19" s="33" t="s">
        <v>49</v>
      </c>
      <c r="Q19" s="33" t="s">
        <v>49</v>
      </c>
    </row>
    <row r="20" spans="2:19" s="7" customFormat="1" ht="20.25" customHeight="1" x14ac:dyDescent="0.25">
      <c r="B20" s="13"/>
      <c r="C20" s="21"/>
      <c r="D20" s="22"/>
      <c r="G20" s="34" t="s">
        <v>23</v>
      </c>
      <c r="H20" s="35">
        <v>20750</v>
      </c>
      <c r="I20" s="35"/>
      <c r="J20" s="36" t="s">
        <v>24</v>
      </c>
      <c r="K20" s="37">
        <v>20999.99</v>
      </c>
      <c r="L20" s="32">
        <v>0.1</v>
      </c>
      <c r="M20" s="33">
        <v>50</v>
      </c>
      <c r="N20" s="33">
        <v>0</v>
      </c>
      <c r="O20" s="33" t="s">
        <v>49</v>
      </c>
      <c r="P20" s="33" t="s">
        <v>49</v>
      </c>
      <c r="Q20" s="33" t="s">
        <v>49</v>
      </c>
    </row>
    <row r="21" spans="2:19" s="7" customFormat="1" ht="20.25" customHeight="1" x14ac:dyDescent="0.25">
      <c r="B21" s="7" t="s">
        <v>60</v>
      </c>
      <c r="C21" s="21">
        <f>C11</f>
        <v>0</v>
      </c>
      <c r="D21" s="22"/>
      <c r="G21" s="34" t="s">
        <v>23</v>
      </c>
      <c r="H21" s="35">
        <v>21000</v>
      </c>
      <c r="I21" s="35"/>
      <c r="J21" s="36" t="s">
        <v>24</v>
      </c>
      <c r="K21" s="37">
        <v>21249.99</v>
      </c>
      <c r="L21" s="32">
        <v>0.1</v>
      </c>
      <c r="M21" s="33">
        <v>75</v>
      </c>
      <c r="N21" s="33">
        <v>25</v>
      </c>
      <c r="O21" s="33">
        <v>0</v>
      </c>
      <c r="P21" s="33" t="s">
        <v>49</v>
      </c>
      <c r="Q21" s="33" t="s">
        <v>49</v>
      </c>
    </row>
    <row r="22" spans="2:19" s="7" customFormat="1" ht="20.25" customHeight="1" x14ac:dyDescent="0.25">
      <c r="B22" s="19" t="s">
        <v>39</v>
      </c>
      <c r="C22" s="24">
        <f>S76</f>
        <v>0</v>
      </c>
      <c r="D22" s="10"/>
      <c r="G22" s="40" t="s">
        <v>23</v>
      </c>
      <c r="H22" s="41">
        <v>21250</v>
      </c>
      <c r="I22" s="41"/>
      <c r="J22" s="42" t="s">
        <v>24</v>
      </c>
      <c r="K22" s="43">
        <v>21749.99</v>
      </c>
      <c r="L22" s="32">
        <v>0.1</v>
      </c>
      <c r="M22" s="33">
        <v>100</v>
      </c>
      <c r="N22" s="33">
        <v>50</v>
      </c>
      <c r="O22" s="33">
        <v>25</v>
      </c>
      <c r="P22" s="33">
        <v>0</v>
      </c>
      <c r="Q22" s="33" t="s">
        <v>49</v>
      </c>
    </row>
    <row r="23" spans="2:19" s="7" customFormat="1" ht="20.25" customHeight="1" x14ac:dyDescent="0.25">
      <c r="B23" s="19"/>
      <c r="C23" s="24"/>
      <c r="D23" s="10"/>
      <c r="G23" s="44" t="s">
        <v>23</v>
      </c>
      <c r="H23" s="45">
        <v>21750</v>
      </c>
      <c r="I23" s="45"/>
      <c r="J23" s="46" t="s">
        <v>24</v>
      </c>
      <c r="K23" s="47">
        <v>22249.99</v>
      </c>
      <c r="L23" s="32">
        <v>0.1</v>
      </c>
      <c r="M23" s="33">
        <v>150</v>
      </c>
      <c r="N23" s="33">
        <v>100</v>
      </c>
      <c r="O23" s="33">
        <v>75</v>
      </c>
      <c r="P23" s="33">
        <v>50</v>
      </c>
      <c r="Q23" s="33">
        <v>0</v>
      </c>
    </row>
    <row r="24" spans="2:19" s="7" customFormat="1" ht="20.25" customHeight="1" x14ac:dyDescent="0.25">
      <c r="B24" s="7" t="s">
        <v>61</v>
      </c>
      <c r="C24" s="21">
        <f>C12</f>
        <v>0</v>
      </c>
      <c r="D24" s="10"/>
      <c r="G24" s="44" t="s">
        <v>23</v>
      </c>
      <c r="H24" s="45">
        <v>22250</v>
      </c>
      <c r="I24" s="45"/>
      <c r="J24" s="46" t="s">
        <v>24</v>
      </c>
      <c r="K24" s="47">
        <v>32749.99</v>
      </c>
      <c r="L24" s="32">
        <v>0.15</v>
      </c>
      <c r="M24" s="33" t="s">
        <v>4</v>
      </c>
      <c r="N24" s="33" t="s">
        <v>5</v>
      </c>
      <c r="O24" s="33" t="s">
        <v>6</v>
      </c>
      <c r="P24" s="33" t="s">
        <v>7</v>
      </c>
      <c r="Q24" s="33" t="s">
        <v>8</v>
      </c>
    </row>
    <row r="25" spans="2:19" s="7" customFormat="1" ht="20.25" customHeight="1" x14ac:dyDescent="0.25">
      <c r="B25" s="19" t="s">
        <v>40</v>
      </c>
      <c r="C25" s="24">
        <f>S92</f>
        <v>0</v>
      </c>
      <c r="D25" s="10"/>
      <c r="G25" s="44" t="s">
        <v>23</v>
      </c>
      <c r="H25" s="45">
        <v>32750</v>
      </c>
      <c r="I25" s="45"/>
      <c r="J25" s="46" t="s">
        <v>24</v>
      </c>
      <c r="K25" s="47" t="s">
        <v>25</v>
      </c>
      <c r="L25" s="32">
        <v>0.2</v>
      </c>
      <c r="M25" s="33" t="s">
        <v>9</v>
      </c>
      <c r="N25" s="33" t="s">
        <v>10</v>
      </c>
      <c r="O25" s="33" t="s">
        <v>11</v>
      </c>
      <c r="P25" s="33" t="s">
        <v>12</v>
      </c>
      <c r="Q25" s="33" t="s">
        <v>13</v>
      </c>
    </row>
    <row r="26" spans="2:19" s="7" customFormat="1" ht="20.25" customHeight="1" x14ac:dyDescent="0.25">
      <c r="C26" s="9"/>
      <c r="D26" s="10"/>
      <c r="G26" s="44" t="s">
        <v>23</v>
      </c>
      <c r="H26" s="45">
        <v>60750</v>
      </c>
      <c r="I26" s="45"/>
      <c r="J26" s="46" t="s">
        <v>24</v>
      </c>
      <c r="K26" s="47">
        <v>144749.99</v>
      </c>
      <c r="L26" s="32">
        <v>0.25</v>
      </c>
      <c r="M26" s="33">
        <v>7375</v>
      </c>
      <c r="N26" s="33" t="s">
        <v>14</v>
      </c>
      <c r="O26" s="33" t="s">
        <v>15</v>
      </c>
      <c r="P26" s="33" t="s">
        <v>16</v>
      </c>
      <c r="Q26" s="33" t="s">
        <v>17</v>
      </c>
    </row>
    <row r="27" spans="2:19" s="7" customFormat="1" ht="20.25" customHeight="1" thickBot="1" x14ac:dyDescent="0.3">
      <c r="B27" s="19" t="s">
        <v>33</v>
      </c>
      <c r="C27" s="48">
        <f>C16+C19+C22+C25</f>
        <v>142055</v>
      </c>
      <c r="D27" s="10"/>
      <c r="E27" s="49"/>
      <c r="G27" s="50" t="s">
        <v>23</v>
      </c>
      <c r="H27" s="51">
        <v>144750</v>
      </c>
      <c r="I27" s="51"/>
      <c r="J27" s="52" t="s">
        <v>26</v>
      </c>
      <c r="K27" s="52"/>
      <c r="L27" s="53">
        <v>0.32</v>
      </c>
      <c r="M27" s="54" t="s">
        <v>18</v>
      </c>
      <c r="N27" s="54" t="s">
        <v>19</v>
      </c>
      <c r="O27" s="54" t="s">
        <v>20</v>
      </c>
      <c r="P27" s="54" t="s">
        <v>21</v>
      </c>
      <c r="Q27" s="54" t="s">
        <v>22</v>
      </c>
    </row>
    <row r="28" spans="2:19" ht="20.25" customHeight="1" thickTop="1" x14ac:dyDescent="0.2"/>
    <row r="29" spans="2:19" ht="20.25" customHeight="1" x14ac:dyDescent="0.2"/>
    <row r="30" spans="2:19" ht="20.25" hidden="1" customHeight="1" x14ac:dyDescent="0.2"/>
    <row r="31" spans="2:19" ht="20.25" hidden="1" customHeight="1" thickBot="1" x14ac:dyDescent="0.25">
      <c r="E31" s="55" t="s">
        <v>36</v>
      </c>
    </row>
    <row r="32" spans="2:19" ht="20.25" hidden="1" customHeight="1" x14ac:dyDescent="0.2">
      <c r="E32" s="123" t="s">
        <v>0</v>
      </c>
      <c r="F32" s="124"/>
      <c r="G32" s="124"/>
      <c r="H32" s="125"/>
      <c r="I32" s="56" t="s">
        <v>50</v>
      </c>
      <c r="J32" s="57" t="s">
        <v>27</v>
      </c>
      <c r="K32" s="125" t="s">
        <v>1</v>
      </c>
      <c r="L32" s="121" t="s">
        <v>29</v>
      </c>
      <c r="M32" s="129" t="s">
        <v>2</v>
      </c>
      <c r="N32" s="129"/>
      <c r="O32" s="129"/>
      <c r="P32" s="129"/>
      <c r="Q32" s="58"/>
      <c r="R32" s="121" t="s">
        <v>31</v>
      </c>
      <c r="S32" s="59" t="s">
        <v>32</v>
      </c>
    </row>
    <row r="33" spans="5:19" ht="20.25" hidden="1" customHeight="1" thickBot="1" x14ac:dyDescent="0.25">
      <c r="E33" s="126"/>
      <c r="F33" s="127"/>
      <c r="G33" s="127"/>
      <c r="H33" s="128"/>
      <c r="I33" s="28" t="s">
        <v>28</v>
      </c>
      <c r="J33" s="60" t="s">
        <v>28</v>
      </c>
      <c r="K33" s="128"/>
      <c r="L33" s="122"/>
      <c r="M33" s="61">
        <v>0</v>
      </c>
      <c r="N33" s="62">
        <v>1</v>
      </c>
      <c r="O33" s="61">
        <v>2</v>
      </c>
      <c r="P33" s="61">
        <v>3</v>
      </c>
      <c r="Q33" s="28" t="s">
        <v>58</v>
      </c>
      <c r="R33" s="122"/>
      <c r="S33" s="63"/>
    </row>
    <row r="34" spans="5:19" ht="20.25" hidden="1" customHeight="1" x14ac:dyDescent="0.2">
      <c r="E34" s="64" t="s">
        <v>23</v>
      </c>
      <c r="F34" s="65">
        <v>0</v>
      </c>
      <c r="G34" s="66" t="s">
        <v>24</v>
      </c>
      <c r="H34" s="65">
        <v>20249.990000000002</v>
      </c>
      <c r="I34" s="67">
        <f>IF(C15=0,0,IF(C15&lt;=H34,C15,0))</f>
        <v>0</v>
      </c>
      <c r="J34" s="68">
        <f>IF(C15=0,0,IF(C15&lt;=H34,C15,0))</f>
        <v>0</v>
      </c>
      <c r="K34" s="69">
        <v>0</v>
      </c>
      <c r="L34" s="70">
        <f>IF(I34=0,0,C$6)</f>
        <v>0</v>
      </c>
      <c r="M34" s="71" t="s">
        <v>3</v>
      </c>
      <c r="N34" s="71" t="s">
        <v>3</v>
      </c>
      <c r="O34" s="71" t="s">
        <v>3</v>
      </c>
      <c r="P34" s="71" t="s">
        <v>3</v>
      </c>
      <c r="Q34" s="71" t="s">
        <v>3</v>
      </c>
      <c r="R34" s="72">
        <v>0</v>
      </c>
      <c r="S34" s="73">
        <v>0</v>
      </c>
    </row>
    <row r="35" spans="5:19" ht="20.25" hidden="1" customHeight="1" x14ac:dyDescent="0.2">
      <c r="E35" s="74" t="s">
        <v>23</v>
      </c>
      <c r="F35" s="75">
        <v>20250</v>
      </c>
      <c r="G35" s="76" t="s">
        <v>24</v>
      </c>
      <c r="H35" s="75">
        <v>20749.990000000002</v>
      </c>
      <c r="I35" s="67">
        <f>IF(C$15&gt;=F35,IF(C$15&lt;=H35,C$15,0),0)</f>
        <v>0</v>
      </c>
      <c r="J35" s="77">
        <f t="shared" ref="J35:J42" si="0">IF(C$15&gt;=F35,IF(C$15&lt;=H35,C$15-F35,0),0)</f>
        <v>0</v>
      </c>
      <c r="K35" s="78">
        <v>0.1</v>
      </c>
      <c r="L35" s="70">
        <f t="shared" ref="L35:L43" si="1">IF(I35=0,0,C$6)</f>
        <v>0</v>
      </c>
      <c r="M35" s="79">
        <v>0</v>
      </c>
      <c r="N35" s="79" t="s">
        <v>3</v>
      </c>
      <c r="O35" s="79" t="s">
        <v>3</v>
      </c>
      <c r="P35" s="79" t="s">
        <v>3</v>
      </c>
      <c r="Q35" s="79" t="s">
        <v>3</v>
      </c>
      <c r="R35" s="80">
        <v>0</v>
      </c>
      <c r="S35" s="81">
        <f>IF(L35&gt;0,0,J35*K35)</f>
        <v>0</v>
      </c>
    </row>
    <row r="36" spans="5:19" ht="20.25" hidden="1" customHeight="1" x14ac:dyDescent="0.2">
      <c r="E36" s="74" t="s">
        <v>23</v>
      </c>
      <c r="F36" s="75">
        <v>20750</v>
      </c>
      <c r="G36" s="76" t="s">
        <v>24</v>
      </c>
      <c r="H36" s="75">
        <v>20999.99</v>
      </c>
      <c r="I36" s="67">
        <f t="shared" ref="I36:I42" si="2">IF(C$15&gt;=F36,IF(C$15&lt;=H36,C$15,0),0)</f>
        <v>0</v>
      </c>
      <c r="J36" s="77">
        <f t="shared" si="0"/>
        <v>0</v>
      </c>
      <c r="K36" s="82">
        <v>0.1</v>
      </c>
      <c r="L36" s="70">
        <f t="shared" si="1"/>
        <v>0</v>
      </c>
      <c r="M36" s="70">
        <v>50</v>
      </c>
      <c r="N36" s="70">
        <v>0</v>
      </c>
      <c r="O36" s="70" t="s">
        <v>3</v>
      </c>
      <c r="P36" s="70" t="s">
        <v>3</v>
      </c>
      <c r="Q36" s="70" t="s">
        <v>3</v>
      </c>
      <c r="R36" s="80">
        <f>IF(I36=0,0,IF(L36=M33,M36,0))</f>
        <v>0</v>
      </c>
      <c r="S36" s="81">
        <f>IF(J36&gt;0,IF(L36&gt;1,0,J36*K36+R36),0)</f>
        <v>0</v>
      </c>
    </row>
    <row r="37" spans="5:19" ht="20.25" hidden="1" customHeight="1" x14ac:dyDescent="0.2">
      <c r="E37" s="74" t="s">
        <v>23</v>
      </c>
      <c r="F37" s="75">
        <v>21000</v>
      </c>
      <c r="G37" s="76" t="s">
        <v>24</v>
      </c>
      <c r="H37" s="75">
        <v>21249.99</v>
      </c>
      <c r="I37" s="67">
        <f t="shared" si="2"/>
        <v>0</v>
      </c>
      <c r="J37" s="77">
        <f t="shared" si="0"/>
        <v>0</v>
      </c>
      <c r="K37" s="82">
        <v>0.1</v>
      </c>
      <c r="L37" s="70">
        <f t="shared" si="1"/>
        <v>0</v>
      </c>
      <c r="M37" s="70">
        <v>75</v>
      </c>
      <c r="N37" s="70">
        <v>25</v>
      </c>
      <c r="O37" s="70">
        <v>0</v>
      </c>
      <c r="P37" s="70" t="s">
        <v>3</v>
      </c>
      <c r="Q37" s="70" t="s">
        <v>3</v>
      </c>
      <c r="R37" s="80">
        <f>IF(I37=0,0,IF(L37=M33,M37,IF(L37=N33,N37,0)))</f>
        <v>0</v>
      </c>
      <c r="S37" s="81">
        <f>IF(J37=0,0,IF(L37&gt;O33,0,(J37*K37)+R37))</f>
        <v>0</v>
      </c>
    </row>
    <row r="38" spans="5:19" ht="20.25" hidden="1" customHeight="1" x14ac:dyDescent="0.2">
      <c r="E38" s="83" t="s">
        <v>23</v>
      </c>
      <c r="F38" s="84">
        <v>21250</v>
      </c>
      <c r="G38" s="85" t="s">
        <v>24</v>
      </c>
      <c r="H38" s="84">
        <v>21749.99</v>
      </c>
      <c r="I38" s="67">
        <f t="shared" si="2"/>
        <v>0</v>
      </c>
      <c r="J38" s="77">
        <f t="shared" si="0"/>
        <v>0</v>
      </c>
      <c r="K38" s="82">
        <v>0.1</v>
      </c>
      <c r="L38" s="70">
        <f t="shared" si="1"/>
        <v>0</v>
      </c>
      <c r="M38" s="70">
        <v>100</v>
      </c>
      <c r="N38" s="70">
        <v>50</v>
      </c>
      <c r="O38" s="70">
        <v>25</v>
      </c>
      <c r="P38" s="70">
        <v>0</v>
      </c>
      <c r="Q38" s="70" t="s">
        <v>3</v>
      </c>
      <c r="R38" s="80">
        <f>IF(I38=0,0,IF(L38=M33,M38,IF(L38=N33,N38,IF(L38=O33,O38,0))))</f>
        <v>0</v>
      </c>
      <c r="S38" s="81">
        <f>IF(J38=0,0,IF(L38&gt;3,0,(J38*K38)+R38))</f>
        <v>0</v>
      </c>
    </row>
    <row r="39" spans="5:19" ht="20.25" hidden="1" customHeight="1" x14ac:dyDescent="0.2">
      <c r="E39" s="86" t="s">
        <v>23</v>
      </c>
      <c r="F39" s="87">
        <v>21750</v>
      </c>
      <c r="G39" s="88" t="s">
        <v>24</v>
      </c>
      <c r="H39" s="87">
        <v>22249.99</v>
      </c>
      <c r="I39" s="67">
        <f t="shared" si="2"/>
        <v>0</v>
      </c>
      <c r="J39" s="77">
        <f t="shared" si="0"/>
        <v>0</v>
      </c>
      <c r="K39" s="82">
        <v>0.1</v>
      </c>
      <c r="L39" s="70">
        <f t="shared" si="1"/>
        <v>0</v>
      </c>
      <c r="M39" s="70">
        <v>150</v>
      </c>
      <c r="N39" s="70">
        <v>100</v>
      </c>
      <c r="O39" s="70">
        <v>75</v>
      </c>
      <c r="P39" s="70">
        <v>50</v>
      </c>
      <c r="Q39" s="70">
        <v>0</v>
      </c>
      <c r="R39" s="80">
        <f>IF(I39=0,0,IF(L39=M$33,M39,IF(L39=N$33,N39,IF(L39=O$33,O39,IF(L39=P$33,P39,IF(L39=Q$33,Q39,0))))))</f>
        <v>0</v>
      </c>
      <c r="S39" s="81">
        <f t="shared" ref="S39:S42" si="3">IF(I39=0,0,(J39*K39)+R39)</f>
        <v>0</v>
      </c>
    </row>
    <row r="40" spans="5:19" ht="20.25" hidden="1" customHeight="1" x14ac:dyDescent="0.2">
      <c r="E40" s="86" t="s">
        <v>23</v>
      </c>
      <c r="F40" s="87">
        <v>22250</v>
      </c>
      <c r="G40" s="88" t="s">
        <v>24</v>
      </c>
      <c r="H40" s="87">
        <v>32749.99</v>
      </c>
      <c r="I40" s="67">
        <f t="shared" si="2"/>
        <v>0</v>
      </c>
      <c r="J40" s="77">
        <f t="shared" si="0"/>
        <v>0</v>
      </c>
      <c r="K40" s="82">
        <v>0.15</v>
      </c>
      <c r="L40" s="70">
        <f t="shared" si="1"/>
        <v>0</v>
      </c>
      <c r="M40" s="70" t="s">
        <v>4</v>
      </c>
      <c r="N40" s="70" t="s">
        <v>5</v>
      </c>
      <c r="O40" s="70" t="s">
        <v>6</v>
      </c>
      <c r="P40" s="70" t="s">
        <v>7</v>
      </c>
      <c r="Q40" s="70" t="s">
        <v>8</v>
      </c>
      <c r="R40" s="80">
        <f>IF(I40=0,0,IF(L40=M$33,M40,IF(L40=N$33,N40,IF(L40=O$33,O40,IF(L40=P$33,P40,IF(L40=Q$33,Q40,Q40))))))</f>
        <v>0</v>
      </c>
      <c r="S40" s="81">
        <f t="shared" si="3"/>
        <v>0</v>
      </c>
    </row>
    <row r="41" spans="5:19" ht="20.25" hidden="1" customHeight="1" x14ac:dyDescent="0.2">
      <c r="E41" s="86" t="s">
        <v>23</v>
      </c>
      <c r="F41" s="89">
        <v>32750</v>
      </c>
      <c r="G41" s="90" t="s">
        <v>24</v>
      </c>
      <c r="H41" s="89">
        <v>60749.99</v>
      </c>
      <c r="I41" s="67">
        <f>IF(C$15&gt;=F41,IF(C$15&lt;=H41,C$15,0),0)</f>
        <v>0</v>
      </c>
      <c r="J41" s="77">
        <f t="shared" si="0"/>
        <v>0</v>
      </c>
      <c r="K41" s="91">
        <v>0.2</v>
      </c>
      <c r="L41" s="70">
        <f t="shared" si="1"/>
        <v>0</v>
      </c>
      <c r="M41" s="92">
        <v>1775</v>
      </c>
      <c r="N41" s="92">
        <v>1725</v>
      </c>
      <c r="O41" s="92" t="s">
        <v>11</v>
      </c>
      <c r="P41" s="92" t="s">
        <v>12</v>
      </c>
      <c r="Q41" s="92" t="s">
        <v>13</v>
      </c>
      <c r="R41" s="80">
        <f>IF(I41=0,0,IF(L41=M$33,M41,IF(L41=N$33,N41,IF(L41=O$33,O41,IF(L41=P$33,P41,IF(L41=Q$33,Q41,Q41))))))</f>
        <v>0</v>
      </c>
      <c r="S41" s="81">
        <f>IF(I41=0,0,(J41*K41)+R41)</f>
        <v>0</v>
      </c>
    </row>
    <row r="42" spans="5:19" ht="20.25" hidden="1" customHeight="1" x14ac:dyDescent="0.2">
      <c r="E42" s="86" t="s">
        <v>23</v>
      </c>
      <c r="F42" s="87">
        <v>60750</v>
      </c>
      <c r="G42" s="88" t="s">
        <v>24</v>
      </c>
      <c r="H42" s="87">
        <v>144749.99</v>
      </c>
      <c r="I42" s="67">
        <f t="shared" si="2"/>
        <v>0</v>
      </c>
      <c r="J42" s="77">
        <f t="shared" si="0"/>
        <v>0</v>
      </c>
      <c r="K42" s="82">
        <v>0.25</v>
      </c>
      <c r="L42" s="70">
        <f t="shared" si="1"/>
        <v>0</v>
      </c>
      <c r="M42" s="70">
        <v>7375</v>
      </c>
      <c r="N42" s="70">
        <v>7325</v>
      </c>
      <c r="O42" s="70" t="s">
        <v>15</v>
      </c>
      <c r="P42" s="70" t="s">
        <v>16</v>
      </c>
      <c r="Q42" s="70" t="s">
        <v>17</v>
      </c>
      <c r="R42" s="80">
        <f>IF(I42=0,0,IF(L42=M$33,M42,IF(L42=N$33,N42,IF(L42=O$33,O42,IF(L42=P$33,P42,IF(L42=Q$33,Q42,Q42))))))</f>
        <v>0</v>
      </c>
      <c r="S42" s="81">
        <f t="shared" si="3"/>
        <v>0</v>
      </c>
    </row>
    <row r="43" spans="5:19" ht="20.25" hidden="1" customHeight="1" thickBot="1" x14ac:dyDescent="0.25">
      <c r="E43" s="93" t="s">
        <v>23</v>
      </c>
      <c r="F43" s="94">
        <v>144750</v>
      </c>
      <c r="G43" s="95" t="s">
        <v>26</v>
      </c>
      <c r="H43" s="95"/>
      <c r="I43" s="67">
        <f>IF(C$15&gt;=F43,C$15,0)</f>
        <v>500000</v>
      </c>
      <c r="J43" s="96">
        <f>IF(C$15&gt;=F43,C$15-F43,0)</f>
        <v>355250</v>
      </c>
      <c r="K43" s="97">
        <v>0.32</v>
      </c>
      <c r="L43" s="70">
        <f t="shared" si="1"/>
        <v>0</v>
      </c>
      <c r="M43" s="98" t="s">
        <v>18</v>
      </c>
      <c r="N43" s="98" t="s">
        <v>19</v>
      </c>
      <c r="O43" s="98" t="s">
        <v>20</v>
      </c>
      <c r="P43" s="98" t="s">
        <v>21</v>
      </c>
      <c r="Q43" s="98" t="s">
        <v>22</v>
      </c>
      <c r="R43" s="80" t="str">
        <f>IF(I43=0,0,IF(L43=M$33,M43,IF(L43=N$33,N43,IF(L43=O$33,O43,IF(L43=P$33,P43,IF(L43=Q$33,Q43,Q43))))))</f>
        <v>28375</v>
      </c>
      <c r="S43" s="81">
        <f>IF(I43=0,0,(J43*K43)+R43)</f>
        <v>142055</v>
      </c>
    </row>
    <row r="44" spans="5:19" ht="20.25" hidden="1" customHeight="1" x14ac:dyDescent="0.2">
      <c r="E44" s="99"/>
      <c r="F44" s="100"/>
      <c r="G44" s="99"/>
      <c r="H44" s="99"/>
      <c r="I44" s="99"/>
      <c r="J44" s="99"/>
      <c r="M44" s="101"/>
      <c r="O44" s="101"/>
      <c r="P44" s="101"/>
      <c r="Q44" s="101"/>
      <c r="S44" s="102">
        <f>SUM(S34:S43)</f>
        <v>142055</v>
      </c>
    </row>
    <row r="45" spans="5:19" ht="20.25" hidden="1" customHeight="1" x14ac:dyDescent="0.2">
      <c r="E45" s="99"/>
      <c r="F45" s="100"/>
      <c r="G45" s="99"/>
      <c r="H45" s="99"/>
      <c r="I45" s="99"/>
      <c r="J45" s="99"/>
      <c r="M45" s="101"/>
      <c r="O45" s="101"/>
      <c r="P45" s="101"/>
      <c r="Q45" s="101"/>
      <c r="S45" s="103"/>
    </row>
    <row r="46" spans="5:19" ht="20.25" hidden="1" customHeight="1" x14ac:dyDescent="0.2">
      <c r="E46" s="99"/>
      <c r="F46" s="100"/>
      <c r="G46" s="99"/>
      <c r="H46" s="99"/>
      <c r="I46" s="104"/>
      <c r="J46" s="105"/>
      <c r="K46" s="106"/>
      <c r="M46" s="101"/>
      <c r="O46" s="101"/>
      <c r="P46" s="101"/>
      <c r="Q46" s="101"/>
      <c r="S46" s="103"/>
    </row>
    <row r="47" spans="5:19" ht="20.25" hidden="1" customHeight="1" thickBot="1" x14ac:dyDescent="0.25">
      <c r="E47" s="107" t="s">
        <v>37</v>
      </c>
    </row>
    <row r="48" spans="5:19" ht="20.25" hidden="1" customHeight="1" x14ac:dyDescent="0.2">
      <c r="E48" s="108" t="s">
        <v>0</v>
      </c>
      <c r="F48" s="109"/>
      <c r="G48" s="109"/>
      <c r="H48" s="56"/>
      <c r="I48" s="56" t="s">
        <v>50</v>
      </c>
      <c r="J48" s="57" t="s">
        <v>27</v>
      </c>
      <c r="K48" s="56" t="s">
        <v>1</v>
      </c>
      <c r="L48" s="121" t="s">
        <v>29</v>
      </c>
      <c r="M48" s="130" t="s">
        <v>2</v>
      </c>
      <c r="N48" s="129"/>
      <c r="O48" s="129"/>
      <c r="P48" s="129"/>
      <c r="Q48" s="131"/>
      <c r="R48" s="121" t="s">
        <v>31</v>
      </c>
      <c r="S48" s="59" t="s">
        <v>32</v>
      </c>
    </row>
    <row r="49" spans="5:19" ht="20.25" hidden="1" customHeight="1" thickBot="1" x14ac:dyDescent="0.25">
      <c r="E49" s="110"/>
      <c r="F49" s="111"/>
      <c r="G49" s="111"/>
      <c r="H49" s="28"/>
      <c r="I49" s="28" t="s">
        <v>28</v>
      </c>
      <c r="J49" s="60" t="s">
        <v>28</v>
      </c>
      <c r="K49" s="28"/>
      <c r="L49" s="122"/>
      <c r="M49" s="61">
        <v>0</v>
      </c>
      <c r="N49" s="62">
        <v>1</v>
      </c>
      <c r="O49" s="61">
        <v>2</v>
      </c>
      <c r="P49" s="61">
        <v>3</v>
      </c>
      <c r="Q49" s="28" t="s">
        <v>58</v>
      </c>
      <c r="R49" s="122"/>
      <c r="S49" s="63"/>
    </row>
    <row r="50" spans="5:19" ht="20.25" hidden="1" customHeight="1" x14ac:dyDescent="0.2">
      <c r="E50" s="64" t="s">
        <v>23</v>
      </c>
      <c r="F50" s="65">
        <v>0</v>
      </c>
      <c r="G50" s="66" t="s">
        <v>24</v>
      </c>
      <c r="H50" s="65">
        <v>20249.990000000002</v>
      </c>
      <c r="I50" s="67">
        <f>IF(C10=0,0,IF(C10&lt;=H50,C10,0))</f>
        <v>0</v>
      </c>
      <c r="J50" s="68">
        <f>IF(C18=0,0,IF(C18&lt;=H50,C18,0))</f>
        <v>0</v>
      </c>
      <c r="K50" s="69">
        <v>0</v>
      </c>
      <c r="L50" s="70">
        <f>IF(I50=0,0,C$6)</f>
        <v>0</v>
      </c>
      <c r="M50" s="71" t="s">
        <v>3</v>
      </c>
      <c r="N50" s="71" t="s">
        <v>3</v>
      </c>
      <c r="O50" s="71" t="s">
        <v>3</v>
      </c>
      <c r="P50" s="71" t="s">
        <v>3</v>
      </c>
      <c r="Q50" s="71" t="s">
        <v>3</v>
      </c>
      <c r="R50" s="72">
        <v>0</v>
      </c>
      <c r="S50" s="73">
        <v>0</v>
      </c>
    </row>
    <row r="51" spans="5:19" ht="20.25" hidden="1" customHeight="1" x14ac:dyDescent="0.2">
      <c r="E51" s="74" t="s">
        <v>23</v>
      </c>
      <c r="F51" s="75">
        <v>20250</v>
      </c>
      <c r="G51" s="76" t="s">
        <v>24</v>
      </c>
      <c r="H51" s="112">
        <v>20749.990000000002</v>
      </c>
      <c r="I51" s="67">
        <f>IF(C$10&gt;=F51,IF(C$10&lt;=H51,C$10,0),0)</f>
        <v>0</v>
      </c>
      <c r="J51" s="77">
        <f>IF(C$18&gt;=F51,IF(C$18&lt;=H51,C$18-F51,0),0)</f>
        <v>0</v>
      </c>
      <c r="K51" s="78">
        <v>0.1</v>
      </c>
      <c r="L51" s="70">
        <f t="shared" ref="L51:L59" si="4">IF(I51=0,0,C$6)</f>
        <v>0</v>
      </c>
      <c r="M51" s="79">
        <v>0</v>
      </c>
      <c r="N51" s="79" t="s">
        <v>3</v>
      </c>
      <c r="O51" s="79" t="s">
        <v>3</v>
      </c>
      <c r="P51" s="79" t="s">
        <v>3</v>
      </c>
      <c r="Q51" s="79" t="s">
        <v>3</v>
      </c>
      <c r="R51" s="80">
        <v>0</v>
      </c>
      <c r="S51" s="81">
        <f>IF(L51&gt;0,0,J51*K51)</f>
        <v>0</v>
      </c>
    </row>
    <row r="52" spans="5:19" ht="20.25" hidden="1" customHeight="1" x14ac:dyDescent="0.2">
      <c r="E52" s="74" t="s">
        <v>23</v>
      </c>
      <c r="F52" s="75">
        <v>20750</v>
      </c>
      <c r="G52" s="76" t="s">
        <v>24</v>
      </c>
      <c r="H52" s="112">
        <v>20999.99</v>
      </c>
      <c r="I52" s="67">
        <f t="shared" ref="I52:I58" si="5">IF(C$10&gt;=F52,IF(C$10&lt;=H52,C$10,0),0)</f>
        <v>0</v>
      </c>
      <c r="J52" s="77">
        <f t="shared" ref="J52:J58" si="6">IF(C$18&gt;=F52,IF(C$18&lt;=H52,C$18-F52,0),0)</f>
        <v>0</v>
      </c>
      <c r="K52" s="82">
        <v>0.1</v>
      </c>
      <c r="L52" s="70">
        <f t="shared" si="4"/>
        <v>0</v>
      </c>
      <c r="M52" s="70">
        <v>50</v>
      </c>
      <c r="N52" s="70">
        <v>0</v>
      </c>
      <c r="O52" s="70" t="s">
        <v>3</v>
      </c>
      <c r="P52" s="70" t="s">
        <v>3</v>
      </c>
      <c r="Q52" s="70" t="s">
        <v>3</v>
      </c>
      <c r="R52" s="80">
        <f>IF(I52=0,0,IF(L52=M49,M52,0))</f>
        <v>0</v>
      </c>
      <c r="S52" s="81">
        <f>IF(J52&gt;0,IF(L52&gt;1,0,J52*K52+R52),0)</f>
        <v>0</v>
      </c>
    </row>
    <row r="53" spans="5:19" ht="20.25" hidden="1" customHeight="1" x14ac:dyDescent="0.2">
      <c r="E53" s="74" t="s">
        <v>23</v>
      </c>
      <c r="F53" s="75">
        <v>21000</v>
      </c>
      <c r="G53" s="76" t="s">
        <v>24</v>
      </c>
      <c r="H53" s="112">
        <v>21249.99</v>
      </c>
      <c r="I53" s="67">
        <f t="shared" si="5"/>
        <v>0</v>
      </c>
      <c r="J53" s="77">
        <f t="shared" si="6"/>
        <v>0</v>
      </c>
      <c r="K53" s="82">
        <v>0.1</v>
      </c>
      <c r="L53" s="70">
        <f t="shared" si="4"/>
        <v>0</v>
      </c>
      <c r="M53" s="70">
        <v>75</v>
      </c>
      <c r="N53" s="70">
        <v>25</v>
      </c>
      <c r="O53" s="70">
        <v>0</v>
      </c>
      <c r="P53" s="70" t="s">
        <v>3</v>
      </c>
      <c r="Q53" s="70" t="s">
        <v>3</v>
      </c>
      <c r="R53" s="80">
        <f>IF(I53=0,0,IF(L53=M49,M53,IF(L53=N49,N53,0)))</f>
        <v>0</v>
      </c>
      <c r="S53" s="81">
        <f>IF(J53=0,0,IF(L53&gt;O49,0,(J53*K53)+R53))</f>
        <v>0</v>
      </c>
    </row>
    <row r="54" spans="5:19" ht="20.25" hidden="1" customHeight="1" x14ac:dyDescent="0.2">
      <c r="E54" s="83" t="s">
        <v>23</v>
      </c>
      <c r="F54" s="84">
        <v>21250</v>
      </c>
      <c r="G54" s="85" t="s">
        <v>24</v>
      </c>
      <c r="H54" s="113">
        <v>21749.99</v>
      </c>
      <c r="I54" s="67">
        <f t="shared" si="5"/>
        <v>0</v>
      </c>
      <c r="J54" s="77">
        <f t="shared" si="6"/>
        <v>0</v>
      </c>
      <c r="K54" s="82">
        <v>0.1</v>
      </c>
      <c r="L54" s="70">
        <f t="shared" si="4"/>
        <v>0</v>
      </c>
      <c r="M54" s="70">
        <v>100</v>
      </c>
      <c r="N54" s="70">
        <v>50</v>
      </c>
      <c r="O54" s="70">
        <v>25</v>
      </c>
      <c r="P54" s="70">
        <v>0</v>
      </c>
      <c r="Q54" s="70" t="s">
        <v>3</v>
      </c>
      <c r="R54" s="80">
        <f>IF(I54=0,0,IF(L54=M49,M54,IF(L54=N49,N54,IF(L54=O49,O54,0))))</f>
        <v>0</v>
      </c>
      <c r="S54" s="81">
        <f>IF(J54=0,0,IF(L54&gt;3,0,(J54*K54)+R54))</f>
        <v>0</v>
      </c>
    </row>
    <row r="55" spans="5:19" ht="20.25" hidden="1" customHeight="1" x14ac:dyDescent="0.2">
      <c r="E55" s="86" t="s">
        <v>23</v>
      </c>
      <c r="F55" s="87">
        <v>21750</v>
      </c>
      <c r="G55" s="88" t="s">
        <v>24</v>
      </c>
      <c r="H55" s="114">
        <v>22249.99</v>
      </c>
      <c r="I55" s="67">
        <f t="shared" si="5"/>
        <v>0</v>
      </c>
      <c r="J55" s="77">
        <f t="shared" si="6"/>
        <v>0</v>
      </c>
      <c r="K55" s="82">
        <v>0.1</v>
      </c>
      <c r="L55" s="70">
        <f t="shared" si="4"/>
        <v>0</v>
      </c>
      <c r="M55" s="70">
        <v>150</v>
      </c>
      <c r="N55" s="70">
        <v>100</v>
      </c>
      <c r="O55" s="70">
        <v>75</v>
      </c>
      <c r="P55" s="70">
        <v>50</v>
      </c>
      <c r="Q55" s="70">
        <v>0</v>
      </c>
      <c r="R55" s="80">
        <f>IF(I55=0,0,IF(L55=M$33,M55,IF(L55=N$33,N55,IF(L55=O$33,O55,IF(L55=P$33,P55,IF(L55=Q$33,Q55,0))))))</f>
        <v>0</v>
      </c>
      <c r="S55" s="81">
        <f t="shared" ref="S55:S58" si="7">IF(I55=0,0,(J55*K55)+R55)</f>
        <v>0</v>
      </c>
    </row>
    <row r="56" spans="5:19" ht="20.25" hidden="1" customHeight="1" x14ac:dyDescent="0.2">
      <c r="E56" s="86" t="s">
        <v>23</v>
      </c>
      <c r="F56" s="87">
        <v>22250</v>
      </c>
      <c r="G56" s="88" t="s">
        <v>24</v>
      </c>
      <c r="H56" s="114">
        <v>32749.99</v>
      </c>
      <c r="I56" s="67">
        <f t="shared" si="5"/>
        <v>0</v>
      </c>
      <c r="J56" s="77">
        <f t="shared" si="6"/>
        <v>0</v>
      </c>
      <c r="K56" s="82">
        <v>0.15</v>
      </c>
      <c r="L56" s="70">
        <f t="shared" si="4"/>
        <v>0</v>
      </c>
      <c r="M56" s="70" t="s">
        <v>4</v>
      </c>
      <c r="N56" s="70" t="s">
        <v>5</v>
      </c>
      <c r="O56" s="70" t="s">
        <v>6</v>
      </c>
      <c r="P56" s="70" t="s">
        <v>7</v>
      </c>
      <c r="Q56" s="70" t="s">
        <v>8</v>
      </c>
      <c r="R56" s="80">
        <f>IF(I56=0,0,IF(L56=M$33,M56,IF(L56=N$33,N56,IF(L56=O$33,O56,IF(L56=P$33,P56,IF(L56=Q$33,Q56,Q56))))))</f>
        <v>0</v>
      </c>
      <c r="S56" s="81">
        <f t="shared" si="7"/>
        <v>0</v>
      </c>
    </row>
    <row r="57" spans="5:19" ht="20.25" hidden="1" customHeight="1" x14ac:dyDescent="0.2">
      <c r="E57" s="86" t="s">
        <v>23</v>
      </c>
      <c r="F57" s="89">
        <v>32750</v>
      </c>
      <c r="G57" s="90" t="s">
        <v>24</v>
      </c>
      <c r="H57" s="115">
        <v>60749.99</v>
      </c>
      <c r="I57" s="67">
        <f t="shared" si="5"/>
        <v>0</v>
      </c>
      <c r="J57" s="77">
        <f t="shared" si="6"/>
        <v>0</v>
      </c>
      <c r="K57" s="91">
        <v>0.2</v>
      </c>
      <c r="L57" s="70">
        <f t="shared" si="4"/>
        <v>0</v>
      </c>
      <c r="M57" s="92">
        <v>1775</v>
      </c>
      <c r="N57" s="92">
        <v>1725</v>
      </c>
      <c r="O57" s="92" t="s">
        <v>11</v>
      </c>
      <c r="P57" s="92" t="s">
        <v>12</v>
      </c>
      <c r="Q57" s="92" t="s">
        <v>13</v>
      </c>
      <c r="R57" s="80">
        <f>IF(I57=0,0,IF(L57=M$33,M57,IF(L57=N$33,N57,IF(L57=O$33,O57,IF(L57=P$33,P57,IF(L57=Q$33,Q57,Q57))))))</f>
        <v>0</v>
      </c>
      <c r="S57" s="81">
        <f t="shared" si="7"/>
        <v>0</v>
      </c>
    </row>
    <row r="58" spans="5:19" ht="20.25" hidden="1" customHeight="1" x14ac:dyDescent="0.2">
      <c r="E58" s="86" t="s">
        <v>23</v>
      </c>
      <c r="F58" s="87">
        <v>60750</v>
      </c>
      <c r="G58" s="88" t="s">
        <v>24</v>
      </c>
      <c r="H58" s="114">
        <v>144749.99</v>
      </c>
      <c r="I58" s="67">
        <f t="shared" si="5"/>
        <v>0</v>
      </c>
      <c r="J58" s="77">
        <f t="shared" si="6"/>
        <v>0</v>
      </c>
      <c r="K58" s="82">
        <v>0.25</v>
      </c>
      <c r="L58" s="70">
        <f t="shared" si="4"/>
        <v>0</v>
      </c>
      <c r="M58" s="70">
        <v>7375</v>
      </c>
      <c r="N58" s="70">
        <v>7325</v>
      </c>
      <c r="O58" s="70" t="s">
        <v>15</v>
      </c>
      <c r="P58" s="70" t="s">
        <v>16</v>
      </c>
      <c r="Q58" s="70" t="s">
        <v>17</v>
      </c>
      <c r="R58" s="80">
        <f>IF(I58=0,0,IF(L58=M$33,M58,IF(L58=N$33,N58,IF(L58=O$33,O58,IF(L58=P$33,P58,IF(L58=Q$33,Q58,Q58))))))</f>
        <v>0</v>
      </c>
      <c r="S58" s="81">
        <f t="shared" si="7"/>
        <v>0</v>
      </c>
    </row>
    <row r="59" spans="5:19" ht="20.25" hidden="1" customHeight="1" thickBot="1" x14ac:dyDescent="0.25">
      <c r="E59" s="93" t="s">
        <v>23</v>
      </c>
      <c r="F59" s="94">
        <v>144750</v>
      </c>
      <c r="G59" s="95" t="s">
        <v>26</v>
      </c>
      <c r="H59" s="95"/>
      <c r="I59" s="67">
        <f>IF(C$10&gt;=F59,C$10,0)</f>
        <v>0</v>
      </c>
      <c r="J59" s="96">
        <f>IF(C$18&gt;=F59,C$18-F59,0)</f>
        <v>0</v>
      </c>
      <c r="K59" s="97">
        <v>0.32</v>
      </c>
      <c r="L59" s="70">
        <f t="shared" si="4"/>
        <v>0</v>
      </c>
      <c r="M59" s="98" t="s">
        <v>18</v>
      </c>
      <c r="N59" s="98" t="s">
        <v>19</v>
      </c>
      <c r="O59" s="98" t="s">
        <v>20</v>
      </c>
      <c r="P59" s="98" t="s">
        <v>21</v>
      </c>
      <c r="Q59" s="98" t="s">
        <v>22</v>
      </c>
      <c r="R59" s="80">
        <f>IF(I59=0,0,IF(L59=M$33,M59,IF(L59=N$33,N59,IF(L59=O$33,O59,IF(L59=P$33,P59,IF(L59=Q$33,Q59,Q59))))))</f>
        <v>0</v>
      </c>
      <c r="S59" s="81">
        <f>IF(I59=0,0,(J59*K59)+R59)</f>
        <v>0</v>
      </c>
    </row>
    <row r="60" spans="5:19" ht="20.25" hidden="1" customHeight="1" x14ac:dyDescent="0.2">
      <c r="E60" s="99"/>
      <c r="F60" s="100"/>
      <c r="G60" s="99"/>
      <c r="H60" s="99"/>
      <c r="I60" s="99"/>
      <c r="J60" s="99"/>
      <c r="M60" s="101"/>
      <c r="O60" s="101"/>
      <c r="P60" s="101"/>
      <c r="Q60" s="101"/>
      <c r="S60" s="102">
        <f>SUM(S50:S59)</f>
        <v>0</v>
      </c>
    </row>
    <row r="61" spans="5:19" ht="20.25" hidden="1" customHeight="1" x14ac:dyDescent="0.2">
      <c r="E61" s="99"/>
      <c r="F61" s="100"/>
      <c r="G61" s="99"/>
      <c r="H61" s="99"/>
      <c r="I61" s="99"/>
      <c r="J61" s="99"/>
      <c r="M61" s="101"/>
      <c r="O61" s="101"/>
      <c r="P61" s="101"/>
      <c r="Q61" s="101"/>
      <c r="S61" s="103"/>
    </row>
    <row r="62" spans="5:19" ht="20.25" hidden="1" customHeight="1" x14ac:dyDescent="0.2"/>
    <row r="63" spans="5:19" ht="20.25" hidden="1" customHeight="1" thickBot="1" x14ac:dyDescent="0.25">
      <c r="E63" s="107" t="s">
        <v>38</v>
      </c>
    </row>
    <row r="64" spans="5:19" ht="20.25" hidden="1" customHeight="1" x14ac:dyDescent="0.2">
      <c r="E64" s="108" t="s">
        <v>0</v>
      </c>
      <c r="F64" s="109"/>
      <c r="G64" s="109"/>
      <c r="H64" s="56"/>
      <c r="I64" s="56" t="s">
        <v>50</v>
      </c>
      <c r="J64" s="57" t="s">
        <v>27</v>
      </c>
      <c r="K64" s="56" t="s">
        <v>1</v>
      </c>
      <c r="L64" s="121" t="s">
        <v>29</v>
      </c>
      <c r="M64" s="130" t="s">
        <v>2</v>
      </c>
      <c r="N64" s="129"/>
      <c r="O64" s="129"/>
      <c r="P64" s="129"/>
      <c r="Q64" s="131"/>
      <c r="R64" s="121" t="s">
        <v>31</v>
      </c>
      <c r="S64" s="59" t="s">
        <v>32</v>
      </c>
    </row>
    <row r="65" spans="5:19" ht="20.25" hidden="1" customHeight="1" thickBot="1" x14ac:dyDescent="0.25">
      <c r="E65" s="110"/>
      <c r="F65" s="111"/>
      <c r="G65" s="111"/>
      <c r="H65" s="28"/>
      <c r="I65" s="28" t="s">
        <v>28</v>
      </c>
      <c r="J65" s="60" t="s">
        <v>28</v>
      </c>
      <c r="K65" s="28"/>
      <c r="L65" s="122"/>
      <c r="M65" s="61">
        <v>0</v>
      </c>
      <c r="N65" s="62">
        <v>1</v>
      </c>
      <c r="O65" s="61">
        <v>2</v>
      </c>
      <c r="P65" s="61">
        <v>3</v>
      </c>
      <c r="Q65" s="28" t="s">
        <v>58</v>
      </c>
      <c r="R65" s="122"/>
      <c r="S65" s="63"/>
    </row>
    <row r="66" spans="5:19" ht="20.25" hidden="1" customHeight="1" x14ac:dyDescent="0.2">
      <c r="E66" s="64" t="s">
        <v>23</v>
      </c>
      <c r="F66" s="65">
        <v>0</v>
      </c>
      <c r="G66" s="66" t="s">
        <v>24</v>
      </c>
      <c r="H66" s="65">
        <v>20249.990000000002</v>
      </c>
      <c r="I66" s="67">
        <f>IF(C11=0,0,IF(C11&lt;=H66,C11,0))</f>
        <v>0</v>
      </c>
      <c r="J66" s="68">
        <f>IF(C21=0,0,IF(C21&lt;=H66,C21,0))</f>
        <v>0</v>
      </c>
      <c r="K66" s="69">
        <v>0</v>
      </c>
      <c r="L66" s="70">
        <f>IF(I66=0,0,C$6)</f>
        <v>0</v>
      </c>
      <c r="M66" s="71" t="s">
        <v>3</v>
      </c>
      <c r="N66" s="71" t="s">
        <v>3</v>
      </c>
      <c r="O66" s="71" t="s">
        <v>3</v>
      </c>
      <c r="P66" s="71" t="s">
        <v>3</v>
      </c>
      <c r="Q66" s="71" t="s">
        <v>3</v>
      </c>
      <c r="R66" s="72">
        <v>0</v>
      </c>
      <c r="S66" s="73">
        <v>0</v>
      </c>
    </row>
    <row r="67" spans="5:19" ht="20.25" hidden="1" customHeight="1" x14ac:dyDescent="0.2">
      <c r="E67" s="74" t="s">
        <v>23</v>
      </c>
      <c r="F67" s="75">
        <v>20250</v>
      </c>
      <c r="G67" s="76" t="s">
        <v>24</v>
      </c>
      <c r="H67" s="112">
        <v>20749.990000000002</v>
      </c>
      <c r="I67" s="67">
        <f>IF(C$11&gt;=F67,IF(C$11&lt;=H67,C$11,0),0)</f>
        <v>0</v>
      </c>
      <c r="J67" s="77">
        <f>IF(C$21&gt;=F67,IF(C$21&lt;=H67,C$21-F67,0),0)</f>
        <v>0</v>
      </c>
      <c r="K67" s="78">
        <v>0.1</v>
      </c>
      <c r="L67" s="70">
        <f t="shared" ref="L67:L75" si="8">IF(I67=0,0,C$6)</f>
        <v>0</v>
      </c>
      <c r="M67" s="79">
        <v>0</v>
      </c>
      <c r="N67" s="79" t="s">
        <v>3</v>
      </c>
      <c r="O67" s="79" t="s">
        <v>3</v>
      </c>
      <c r="P67" s="79" t="s">
        <v>3</v>
      </c>
      <c r="Q67" s="79" t="s">
        <v>3</v>
      </c>
      <c r="R67" s="80">
        <v>0</v>
      </c>
      <c r="S67" s="81">
        <f>IF(L67&gt;0,0,J67*K67)</f>
        <v>0</v>
      </c>
    </row>
    <row r="68" spans="5:19" ht="20.25" hidden="1" customHeight="1" x14ac:dyDescent="0.2">
      <c r="E68" s="74" t="s">
        <v>23</v>
      </c>
      <c r="F68" s="75">
        <v>20750</v>
      </c>
      <c r="G68" s="76" t="s">
        <v>24</v>
      </c>
      <c r="H68" s="112">
        <v>20999.99</v>
      </c>
      <c r="I68" s="67">
        <f t="shared" ref="I68:I74" si="9">IF(C$11&gt;=F68,IF(C$11&lt;=H68,C$11,0),0)</f>
        <v>0</v>
      </c>
      <c r="J68" s="77">
        <f t="shared" ref="J68:J74" si="10">IF(C$21&gt;=F68,IF(C$21&lt;=H68,C$21-F68,0),0)</f>
        <v>0</v>
      </c>
      <c r="K68" s="82">
        <v>0.1</v>
      </c>
      <c r="L68" s="70">
        <f t="shared" si="8"/>
        <v>0</v>
      </c>
      <c r="M68" s="70">
        <v>50</v>
      </c>
      <c r="N68" s="70">
        <v>0</v>
      </c>
      <c r="O68" s="70" t="s">
        <v>3</v>
      </c>
      <c r="P68" s="70" t="s">
        <v>3</v>
      </c>
      <c r="Q68" s="70" t="s">
        <v>3</v>
      </c>
      <c r="R68" s="80">
        <f>IF(I68=0,0,IF(L68=M65,M68,0))</f>
        <v>0</v>
      </c>
      <c r="S68" s="81">
        <f>IF(J68&gt;0,IF(L68&gt;1,0,J68*K68+R68),0)</f>
        <v>0</v>
      </c>
    </row>
    <row r="69" spans="5:19" ht="20.25" hidden="1" customHeight="1" x14ac:dyDescent="0.2">
      <c r="E69" s="74" t="s">
        <v>23</v>
      </c>
      <c r="F69" s="75">
        <v>21000</v>
      </c>
      <c r="G69" s="76" t="s">
        <v>24</v>
      </c>
      <c r="H69" s="112">
        <v>21249.99</v>
      </c>
      <c r="I69" s="67">
        <f t="shared" si="9"/>
        <v>0</v>
      </c>
      <c r="J69" s="77">
        <f t="shared" si="10"/>
        <v>0</v>
      </c>
      <c r="K69" s="82">
        <v>0.1</v>
      </c>
      <c r="L69" s="70">
        <f t="shared" si="8"/>
        <v>0</v>
      </c>
      <c r="M69" s="70">
        <v>75</v>
      </c>
      <c r="N69" s="70">
        <v>25</v>
      </c>
      <c r="O69" s="70">
        <v>0</v>
      </c>
      <c r="P69" s="70" t="s">
        <v>3</v>
      </c>
      <c r="Q69" s="70" t="s">
        <v>3</v>
      </c>
      <c r="R69" s="80">
        <f>IF(I69=0,0,IF(L69=M65,M69,IF(L69=N65,N69,0)))</f>
        <v>0</v>
      </c>
      <c r="S69" s="81">
        <f>IF(J69=0,0,IF(L69&gt;O65,0,(J69*K69)+R69))</f>
        <v>0</v>
      </c>
    </row>
    <row r="70" spans="5:19" ht="20.25" hidden="1" customHeight="1" x14ac:dyDescent="0.2">
      <c r="E70" s="83" t="s">
        <v>23</v>
      </c>
      <c r="F70" s="84">
        <v>21250</v>
      </c>
      <c r="G70" s="85" t="s">
        <v>24</v>
      </c>
      <c r="H70" s="113">
        <v>21749.99</v>
      </c>
      <c r="I70" s="67">
        <f t="shared" si="9"/>
        <v>0</v>
      </c>
      <c r="J70" s="77">
        <f t="shared" si="10"/>
        <v>0</v>
      </c>
      <c r="K70" s="82">
        <v>0.1</v>
      </c>
      <c r="L70" s="70">
        <f t="shared" si="8"/>
        <v>0</v>
      </c>
      <c r="M70" s="70">
        <v>100</v>
      </c>
      <c r="N70" s="70">
        <v>50</v>
      </c>
      <c r="O70" s="70">
        <v>25</v>
      </c>
      <c r="P70" s="70">
        <v>0</v>
      </c>
      <c r="Q70" s="70" t="s">
        <v>3</v>
      </c>
      <c r="R70" s="80">
        <f>IF(I70=0,0,IF(L70=M65,M70,IF(L70=N65,N70,IF(L70=O65,O70,0))))</f>
        <v>0</v>
      </c>
      <c r="S70" s="81">
        <f>IF(J70=0,0,IF(L70&gt;3,0,(J70*K70)+R70))</f>
        <v>0</v>
      </c>
    </row>
    <row r="71" spans="5:19" ht="20.25" hidden="1" customHeight="1" x14ac:dyDescent="0.2">
      <c r="E71" s="86" t="s">
        <v>23</v>
      </c>
      <c r="F71" s="87">
        <v>21750</v>
      </c>
      <c r="G71" s="88" t="s">
        <v>24</v>
      </c>
      <c r="H71" s="114">
        <v>22249.99</v>
      </c>
      <c r="I71" s="67">
        <f t="shared" si="9"/>
        <v>0</v>
      </c>
      <c r="J71" s="77">
        <f t="shared" si="10"/>
        <v>0</v>
      </c>
      <c r="K71" s="82">
        <v>0.1</v>
      </c>
      <c r="L71" s="70">
        <f t="shared" si="8"/>
        <v>0</v>
      </c>
      <c r="M71" s="70">
        <v>150</v>
      </c>
      <c r="N71" s="70">
        <v>100</v>
      </c>
      <c r="O71" s="70">
        <v>75</v>
      </c>
      <c r="P71" s="70">
        <v>50</v>
      </c>
      <c r="Q71" s="70">
        <v>0</v>
      </c>
      <c r="R71" s="80">
        <f>IF(I71=0,0,IF(L71=M$33,M71,IF(L71=N$33,N71,IF(L71=O$33,O71,IF(L71=P$33,P71,IF(L71=Q$33,Q71,0))))))</f>
        <v>0</v>
      </c>
      <c r="S71" s="81">
        <f t="shared" ref="S71:S74" si="11">IF(I71=0,0,(J71*K71)+R71)</f>
        <v>0</v>
      </c>
    </row>
    <row r="72" spans="5:19" ht="20.25" hidden="1" customHeight="1" x14ac:dyDescent="0.2">
      <c r="E72" s="86" t="s">
        <v>23</v>
      </c>
      <c r="F72" s="87">
        <v>22250</v>
      </c>
      <c r="G72" s="88" t="s">
        <v>24</v>
      </c>
      <c r="H72" s="114">
        <v>32749.99</v>
      </c>
      <c r="I72" s="67">
        <f t="shared" si="9"/>
        <v>0</v>
      </c>
      <c r="J72" s="77">
        <f t="shared" si="10"/>
        <v>0</v>
      </c>
      <c r="K72" s="82">
        <v>0.15</v>
      </c>
      <c r="L72" s="70">
        <f t="shared" si="8"/>
        <v>0</v>
      </c>
      <c r="M72" s="70" t="s">
        <v>4</v>
      </c>
      <c r="N72" s="70" t="s">
        <v>5</v>
      </c>
      <c r="O72" s="70" t="s">
        <v>6</v>
      </c>
      <c r="P72" s="70" t="s">
        <v>7</v>
      </c>
      <c r="Q72" s="70" t="s">
        <v>8</v>
      </c>
      <c r="R72" s="80">
        <f>IF(I72=0,0,IF(L72=M$33,M72,IF(L72=N$33,N72,IF(L72=O$33,O72,IF(L72=P$33,P72,IF(L72=Q$33,Q72,Q72))))))</f>
        <v>0</v>
      </c>
      <c r="S72" s="81">
        <f t="shared" si="11"/>
        <v>0</v>
      </c>
    </row>
    <row r="73" spans="5:19" ht="20.25" hidden="1" customHeight="1" x14ac:dyDescent="0.2">
      <c r="E73" s="86" t="s">
        <v>23</v>
      </c>
      <c r="F73" s="87">
        <v>32750</v>
      </c>
      <c r="G73" s="88" t="s">
        <v>24</v>
      </c>
      <c r="H73" s="114">
        <v>60749.99</v>
      </c>
      <c r="I73" s="67">
        <f t="shared" si="9"/>
        <v>0</v>
      </c>
      <c r="J73" s="77">
        <f t="shared" si="10"/>
        <v>0</v>
      </c>
      <c r="K73" s="91">
        <v>0.2</v>
      </c>
      <c r="L73" s="70">
        <f t="shared" si="8"/>
        <v>0</v>
      </c>
      <c r="M73" s="92">
        <v>1775</v>
      </c>
      <c r="N73" s="92">
        <v>1725</v>
      </c>
      <c r="O73" s="92" t="s">
        <v>11</v>
      </c>
      <c r="P73" s="92" t="s">
        <v>12</v>
      </c>
      <c r="Q73" s="92" t="s">
        <v>13</v>
      </c>
      <c r="R73" s="80">
        <f>IF(I73=0,0,IF(L73=M$33,M73,IF(L73=N$33,N73,IF(L73=O$33,O73,IF(L73=P$33,P73,IF(L73=Q$33,Q73,Q73))))))</f>
        <v>0</v>
      </c>
      <c r="S73" s="81">
        <f t="shared" si="11"/>
        <v>0</v>
      </c>
    </row>
    <row r="74" spans="5:19" ht="20.25" hidden="1" customHeight="1" x14ac:dyDescent="0.2">
      <c r="E74" s="86" t="s">
        <v>23</v>
      </c>
      <c r="F74" s="87">
        <v>60750</v>
      </c>
      <c r="G74" s="88" t="s">
        <v>24</v>
      </c>
      <c r="H74" s="114">
        <v>144749.99</v>
      </c>
      <c r="I74" s="67">
        <f t="shared" si="9"/>
        <v>0</v>
      </c>
      <c r="J74" s="77">
        <f t="shared" si="10"/>
        <v>0</v>
      </c>
      <c r="K74" s="82">
        <v>0.25</v>
      </c>
      <c r="L74" s="70">
        <f t="shared" si="8"/>
        <v>0</v>
      </c>
      <c r="M74" s="70">
        <v>7375</v>
      </c>
      <c r="N74" s="70">
        <v>7325</v>
      </c>
      <c r="O74" s="70" t="s">
        <v>15</v>
      </c>
      <c r="P74" s="70" t="s">
        <v>16</v>
      </c>
      <c r="Q74" s="70" t="s">
        <v>17</v>
      </c>
      <c r="R74" s="80">
        <f>IF(I74=0,0,IF(L74=M$33,M74,IF(L74=N$33,N74,IF(L74=O$33,O74,IF(L74=P$33,P74,IF(L74=Q$33,Q74,Q74))))))</f>
        <v>0</v>
      </c>
      <c r="S74" s="81">
        <f t="shared" si="11"/>
        <v>0</v>
      </c>
    </row>
    <row r="75" spans="5:19" ht="20.25" hidden="1" customHeight="1" thickBot="1" x14ac:dyDescent="0.25">
      <c r="E75" s="93" t="s">
        <v>23</v>
      </c>
      <c r="F75" s="94">
        <v>144750</v>
      </c>
      <c r="G75" s="95" t="s">
        <v>26</v>
      </c>
      <c r="H75" s="95"/>
      <c r="I75" s="67">
        <f>IF(C$11&gt;=F75,C$11,0)</f>
        <v>0</v>
      </c>
      <c r="J75" s="96">
        <f>IF(C$21&gt;=F75,C$21-F75,0)</f>
        <v>0</v>
      </c>
      <c r="K75" s="97">
        <v>0.32</v>
      </c>
      <c r="L75" s="70">
        <f t="shared" si="8"/>
        <v>0</v>
      </c>
      <c r="M75" s="98" t="s">
        <v>18</v>
      </c>
      <c r="N75" s="98" t="s">
        <v>19</v>
      </c>
      <c r="O75" s="98" t="s">
        <v>20</v>
      </c>
      <c r="P75" s="98" t="s">
        <v>21</v>
      </c>
      <c r="Q75" s="98" t="s">
        <v>22</v>
      </c>
      <c r="R75" s="80">
        <f>IF(I75=0,0,IF(L75=M$33,M75,IF(L75=N$33,N75,IF(L75=O$33,O75,IF(L75=P$33,P75,IF(L75=Q$33,Q75,Q75))))))</f>
        <v>0</v>
      </c>
      <c r="S75" s="81">
        <f>IF(I75=0,0,(J75*K75)+R75)</f>
        <v>0</v>
      </c>
    </row>
    <row r="76" spans="5:19" ht="20.25" hidden="1" customHeight="1" x14ac:dyDescent="0.2">
      <c r="E76" s="99"/>
      <c r="F76" s="100"/>
      <c r="G76" s="99"/>
      <c r="H76" s="99"/>
      <c r="I76" s="99"/>
      <c r="J76" s="99"/>
      <c r="M76" s="101"/>
      <c r="O76" s="101"/>
      <c r="P76" s="101"/>
      <c r="Q76" s="101"/>
      <c r="S76" s="102">
        <f>SUM(S66:S75)</f>
        <v>0</v>
      </c>
    </row>
    <row r="77" spans="5:19" ht="20.25" hidden="1" customHeight="1" x14ac:dyDescent="0.2"/>
    <row r="78" spans="5:19" ht="20.25" hidden="1" customHeight="1" x14ac:dyDescent="0.2"/>
    <row r="79" spans="5:19" ht="20.25" hidden="1" customHeight="1" thickBot="1" x14ac:dyDescent="0.25">
      <c r="E79" s="107" t="s">
        <v>41</v>
      </c>
    </row>
    <row r="80" spans="5:19" ht="20.25" hidden="1" customHeight="1" x14ac:dyDescent="0.2">
      <c r="E80" s="108" t="s">
        <v>0</v>
      </c>
      <c r="F80" s="109"/>
      <c r="G80" s="109"/>
      <c r="H80" s="56"/>
      <c r="I80" s="56" t="s">
        <v>50</v>
      </c>
      <c r="J80" s="57" t="s">
        <v>27</v>
      </c>
      <c r="K80" s="56" t="s">
        <v>1</v>
      </c>
      <c r="L80" s="121" t="s">
        <v>29</v>
      </c>
      <c r="M80" s="130" t="s">
        <v>2</v>
      </c>
      <c r="N80" s="129"/>
      <c r="O80" s="129"/>
      <c r="P80" s="129"/>
      <c r="Q80" s="131"/>
      <c r="R80" s="121" t="s">
        <v>31</v>
      </c>
      <c r="S80" s="59" t="s">
        <v>32</v>
      </c>
    </row>
    <row r="81" spans="2:19" ht="20.25" hidden="1" customHeight="1" thickBot="1" x14ac:dyDescent="0.25">
      <c r="E81" s="110"/>
      <c r="F81" s="111"/>
      <c r="G81" s="111"/>
      <c r="H81" s="28"/>
      <c r="I81" s="28" t="s">
        <v>28</v>
      </c>
      <c r="J81" s="60" t="s">
        <v>28</v>
      </c>
      <c r="K81" s="28"/>
      <c r="L81" s="122"/>
      <c r="M81" s="61">
        <v>0</v>
      </c>
      <c r="N81" s="62">
        <v>1</v>
      </c>
      <c r="O81" s="61">
        <v>2</v>
      </c>
      <c r="P81" s="61">
        <v>3</v>
      </c>
      <c r="Q81" s="28" t="s">
        <v>58</v>
      </c>
      <c r="R81" s="122"/>
      <c r="S81" s="63"/>
    </row>
    <row r="82" spans="2:19" ht="20.25" hidden="1" customHeight="1" x14ac:dyDescent="0.2">
      <c r="E82" s="64" t="s">
        <v>23</v>
      </c>
      <c r="F82" s="65">
        <v>0</v>
      </c>
      <c r="G82" s="66" t="s">
        <v>24</v>
      </c>
      <c r="H82" s="65">
        <v>20249.990000000002</v>
      </c>
      <c r="I82" s="67">
        <f>IF(C12=0,0,IF(C12&lt;=H82,C12,0))</f>
        <v>0</v>
      </c>
      <c r="J82" s="68">
        <f>IF(C24=0,0,IF(C24&lt;=H82,C24,0))</f>
        <v>0</v>
      </c>
      <c r="K82" s="69">
        <v>0</v>
      </c>
      <c r="L82" s="70">
        <f>IF(I82=0,0,C$6)</f>
        <v>0</v>
      </c>
      <c r="M82" s="71" t="s">
        <v>3</v>
      </c>
      <c r="N82" s="71" t="s">
        <v>3</v>
      </c>
      <c r="O82" s="71" t="s">
        <v>3</v>
      </c>
      <c r="P82" s="71" t="s">
        <v>3</v>
      </c>
      <c r="Q82" s="71" t="s">
        <v>3</v>
      </c>
      <c r="R82" s="72">
        <v>0</v>
      </c>
      <c r="S82" s="73">
        <v>0</v>
      </c>
    </row>
    <row r="83" spans="2:19" ht="20.25" hidden="1" customHeight="1" x14ac:dyDescent="0.2">
      <c r="E83" s="74" t="s">
        <v>23</v>
      </c>
      <c r="F83" s="75">
        <v>20250</v>
      </c>
      <c r="G83" s="76" t="s">
        <v>24</v>
      </c>
      <c r="H83" s="112">
        <v>20749.990000000002</v>
      </c>
      <c r="I83" s="67">
        <f>IF(C$12&gt;=F83,IF(C$12&lt;=H83,C$12,0),0)</f>
        <v>0</v>
      </c>
      <c r="J83" s="77">
        <f>IF(C$24&gt;=F83,IF(C$24&lt;=H83,C$24-F83,0),0)</f>
        <v>0</v>
      </c>
      <c r="K83" s="78">
        <v>0.1</v>
      </c>
      <c r="L83" s="70">
        <f t="shared" ref="L83:L91" si="12">IF(I83=0,0,C$6)</f>
        <v>0</v>
      </c>
      <c r="M83" s="79">
        <v>0</v>
      </c>
      <c r="N83" s="79" t="s">
        <v>3</v>
      </c>
      <c r="O83" s="79" t="s">
        <v>3</v>
      </c>
      <c r="P83" s="79" t="s">
        <v>3</v>
      </c>
      <c r="Q83" s="79" t="s">
        <v>3</v>
      </c>
      <c r="R83" s="80">
        <v>0</v>
      </c>
      <c r="S83" s="81">
        <f>IF(L83&gt;0,0,J83*K83)</f>
        <v>0</v>
      </c>
    </row>
    <row r="84" spans="2:19" ht="20.25" hidden="1" customHeight="1" x14ac:dyDescent="0.2">
      <c r="E84" s="74" t="s">
        <v>23</v>
      </c>
      <c r="F84" s="75">
        <v>20750</v>
      </c>
      <c r="G84" s="76" t="s">
        <v>24</v>
      </c>
      <c r="H84" s="112">
        <v>20999.99</v>
      </c>
      <c r="I84" s="67">
        <f t="shared" ref="I84:I90" si="13">IF(C$12&gt;=F84,IF(C$12&lt;=H84,C$12,0),0)</f>
        <v>0</v>
      </c>
      <c r="J84" s="77">
        <f t="shared" ref="J84:J90" si="14">IF(C$24&gt;=F84,IF(C$24&lt;=H84,C$24-F84,0),0)</f>
        <v>0</v>
      </c>
      <c r="K84" s="82">
        <v>0.1</v>
      </c>
      <c r="L84" s="70">
        <f t="shared" si="12"/>
        <v>0</v>
      </c>
      <c r="M84" s="70">
        <v>50</v>
      </c>
      <c r="N84" s="70">
        <v>0</v>
      </c>
      <c r="O84" s="70" t="s">
        <v>3</v>
      </c>
      <c r="P84" s="70" t="s">
        <v>3</v>
      </c>
      <c r="Q84" s="70" t="s">
        <v>3</v>
      </c>
      <c r="R84" s="80">
        <f>IF(I84=0,0,IF(L84=M81,M84,0))</f>
        <v>0</v>
      </c>
      <c r="S84" s="81">
        <f>IF(J84&gt;0,IF(L84&gt;1,0,J84*K84+R84),0)</f>
        <v>0</v>
      </c>
    </row>
    <row r="85" spans="2:19" ht="20.25" hidden="1" customHeight="1" x14ac:dyDescent="0.2">
      <c r="E85" s="74" t="s">
        <v>23</v>
      </c>
      <c r="F85" s="75">
        <v>21000</v>
      </c>
      <c r="G85" s="76" t="s">
        <v>24</v>
      </c>
      <c r="H85" s="112">
        <v>21249.99</v>
      </c>
      <c r="I85" s="67">
        <f t="shared" si="13"/>
        <v>0</v>
      </c>
      <c r="J85" s="77">
        <f t="shared" si="14"/>
        <v>0</v>
      </c>
      <c r="K85" s="82">
        <v>0.1</v>
      </c>
      <c r="L85" s="70">
        <f t="shared" si="12"/>
        <v>0</v>
      </c>
      <c r="M85" s="70">
        <v>75</v>
      </c>
      <c r="N85" s="70">
        <v>25</v>
      </c>
      <c r="O85" s="70">
        <v>0</v>
      </c>
      <c r="P85" s="70" t="s">
        <v>3</v>
      </c>
      <c r="Q85" s="70" t="s">
        <v>3</v>
      </c>
      <c r="R85" s="80">
        <f>IF(I85=0,0,IF(L85=M81,M85,IF(L85=N81,N85,0)))</f>
        <v>0</v>
      </c>
      <c r="S85" s="81">
        <f>IF(J85=0,0,IF(L85&gt;O81,0,(J85*K85)+R85))</f>
        <v>0</v>
      </c>
    </row>
    <row r="86" spans="2:19" ht="20.25" hidden="1" customHeight="1" x14ac:dyDescent="0.2">
      <c r="E86" s="83" t="s">
        <v>23</v>
      </c>
      <c r="F86" s="84">
        <v>21250</v>
      </c>
      <c r="G86" s="85" t="s">
        <v>24</v>
      </c>
      <c r="H86" s="113">
        <v>21749.99</v>
      </c>
      <c r="I86" s="67">
        <f t="shared" si="13"/>
        <v>0</v>
      </c>
      <c r="J86" s="77">
        <f t="shared" si="14"/>
        <v>0</v>
      </c>
      <c r="K86" s="82">
        <v>0.1</v>
      </c>
      <c r="L86" s="70">
        <f t="shared" si="12"/>
        <v>0</v>
      </c>
      <c r="M86" s="70">
        <v>100</v>
      </c>
      <c r="N86" s="70">
        <v>50</v>
      </c>
      <c r="O86" s="70">
        <v>25</v>
      </c>
      <c r="P86" s="70">
        <v>0</v>
      </c>
      <c r="Q86" s="70" t="s">
        <v>3</v>
      </c>
      <c r="R86" s="80">
        <f>IF(I86=0,0,IF(L86=M81,M86,IF(L86=N81,N86,IF(L86=O81,O86,0))))</f>
        <v>0</v>
      </c>
      <c r="S86" s="81">
        <f>IF(J86=0,0,IF(L86&gt;3,0,(J86*K86)+R86))</f>
        <v>0</v>
      </c>
    </row>
    <row r="87" spans="2:19" ht="20.25" hidden="1" customHeight="1" x14ac:dyDescent="0.2">
      <c r="E87" s="86" t="s">
        <v>23</v>
      </c>
      <c r="F87" s="87">
        <v>21750</v>
      </c>
      <c r="G87" s="88" t="s">
        <v>24</v>
      </c>
      <c r="H87" s="114">
        <v>22249.99</v>
      </c>
      <c r="I87" s="67">
        <f t="shared" si="13"/>
        <v>0</v>
      </c>
      <c r="J87" s="77">
        <f t="shared" si="14"/>
        <v>0</v>
      </c>
      <c r="K87" s="82">
        <v>0.1</v>
      </c>
      <c r="L87" s="70">
        <f t="shared" si="12"/>
        <v>0</v>
      </c>
      <c r="M87" s="70">
        <v>150</v>
      </c>
      <c r="N87" s="70">
        <v>100</v>
      </c>
      <c r="O87" s="70">
        <v>75</v>
      </c>
      <c r="P87" s="70">
        <v>50</v>
      </c>
      <c r="Q87" s="70">
        <v>0</v>
      </c>
      <c r="R87" s="80">
        <f>IF(I87=0,0,IF(L87=M$33,M87,IF(L87=N$33,N87,IF(L87=O$33,O87,IF(L87=P$33,P87,IF(L87=Q$33,Q87,0))))))</f>
        <v>0</v>
      </c>
      <c r="S87" s="81">
        <f t="shared" ref="S87:S90" si="15">IF(I87=0,0,(J87*K87)+R87)</f>
        <v>0</v>
      </c>
    </row>
    <row r="88" spans="2:19" ht="20.25" hidden="1" customHeight="1" x14ac:dyDescent="0.2">
      <c r="E88" s="86" t="s">
        <v>23</v>
      </c>
      <c r="F88" s="87">
        <v>22250</v>
      </c>
      <c r="G88" s="88" t="s">
        <v>24</v>
      </c>
      <c r="H88" s="114">
        <v>32749.99</v>
      </c>
      <c r="I88" s="67">
        <f t="shared" si="13"/>
        <v>0</v>
      </c>
      <c r="J88" s="77">
        <f t="shared" si="14"/>
        <v>0</v>
      </c>
      <c r="K88" s="82">
        <v>0.15</v>
      </c>
      <c r="L88" s="70">
        <f t="shared" si="12"/>
        <v>0</v>
      </c>
      <c r="M88" s="70" t="s">
        <v>4</v>
      </c>
      <c r="N88" s="70" t="s">
        <v>5</v>
      </c>
      <c r="O88" s="70" t="s">
        <v>6</v>
      </c>
      <c r="P88" s="70" t="s">
        <v>7</v>
      </c>
      <c r="Q88" s="70" t="s">
        <v>8</v>
      </c>
      <c r="R88" s="80">
        <f>IF(I88=0,0,IF(L88=M$33,M88,IF(L88=N$33,N88,IF(L88=O$33,O88,IF(L88=P$33,P88,IF(L88=Q$33,Q88,Q88))))))</f>
        <v>0</v>
      </c>
      <c r="S88" s="81">
        <f t="shared" si="15"/>
        <v>0</v>
      </c>
    </row>
    <row r="89" spans="2:19" ht="20.25" hidden="1" customHeight="1" x14ac:dyDescent="0.2">
      <c r="E89" s="86" t="s">
        <v>23</v>
      </c>
      <c r="F89" s="87">
        <v>32750</v>
      </c>
      <c r="G89" s="88" t="s">
        <v>24</v>
      </c>
      <c r="H89" s="114">
        <v>60749.99</v>
      </c>
      <c r="I89" s="67">
        <f t="shared" si="13"/>
        <v>0</v>
      </c>
      <c r="J89" s="77">
        <f t="shared" si="14"/>
        <v>0</v>
      </c>
      <c r="K89" s="91">
        <v>0.2</v>
      </c>
      <c r="L89" s="70">
        <f t="shared" si="12"/>
        <v>0</v>
      </c>
      <c r="M89" s="92">
        <v>1775</v>
      </c>
      <c r="N89" s="92">
        <v>1725</v>
      </c>
      <c r="O89" s="92" t="s">
        <v>11</v>
      </c>
      <c r="P89" s="92" t="s">
        <v>12</v>
      </c>
      <c r="Q89" s="92" t="s">
        <v>13</v>
      </c>
      <c r="R89" s="80">
        <f>IF(I89=0,0,IF(L89=M$33,M89,IF(L89=N$33,N89,IF(L89=O$33,O89,IF(L89=P$33,P89,IF(L89=Q$33,Q89,Q89))))))</f>
        <v>0</v>
      </c>
      <c r="S89" s="81">
        <f t="shared" si="15"/>
        <v>0</v>
      </c>
    </row>
    <row r="90" spans="2:19" ht="20.25" hidden="1" customHeight="1" x14ac:dyDescent="0.2">
      <c r="E90" s="86" t="s">
        <v>23</v>
      </c>
      <c r="F90" s="87">
        <v>60750</v>
      </c>
      <c r="G90" s="88" t="s">
        <v>24</v>
      </c>
      <c r="H90" s="114">
        <v>144749.99</v>
      </c>
      <c r="I90" s="67">
        <f t="shared" si="13"/>
        <v>0</v>
      </c>
      <c r="J90" s="77">
        <f t="shared" si="14"/>
        <v>0</v>
      </c>
      <c r="K90" s="82">
        <v>0.25</v>
      </c>
      <c r="L90" s="70">
        <f t="shared" si="12"/>
        <v>0</v>
      </c>
      <c r="M90" s="70">
        <v>7375</v>
      </c>
      <c r="N90" s="70">
        <v>7325</v>
      </c>
      <c r="O90" s="70" t="s">
        <v>15</v>
      </c>
      <c r="P90" s="70" t="s">
        <v>16</v>
      </c>
      <c r="Q90" s="70" t="s">
        <v>17</v>
      </c>
      <c r="R90" s="80">
        <f>IF(I90=0,0,IF(L90=M$33,M90,IF(L90=N$33,N90,IF(L90=O$33,O90,IF(L90=P$33,P90,IF(L90=Q$33,Q90,Q90))))))</f>
        <v>0</v>
      </c>
      <c r="S90" s="81">
        <f t="shared" si="15"/>
        <v>0</v>
      </c>
    </row>
    <row r="91" spans="2:19" ht="20.25" hidden="1" customHeight="1" thickBot="1" x14ac:dyDescent="0.25">
      <c r="E91" s="93" t="s">
        <v>23</v>
      </c>
      <c r="F91" s="94">
        <v>144750</v>
      </c>
      <c r="G91" s="95" t="s">
        <v>26</v>
      </c>
      <c r="H91" s="95"/>
      <c r="I91" s="67">
        <f>IF(C$12&gt;=F91,C$12,0)</f>
        <v>0</v>
      </c>
      <c r="J91" s="96">
        <f>IF(C24&gt;=F91,C24-F91,0)</f>
        <v>0</v>
      </c>
      <c r="K91" s="97">
        <v>0.32</v>
      </c>
      <c r="L91" s="70">
        <f t="shared" si="12"/>
        <v>0</v>
      </c>
      <c r="M91" s="98" t="s">
        <v>18</v>
      </c>
      <c r="N91" s="98" t="s">
        <v>19</v>
      </c>
      <c r="O91" s="98" t="s">
        <v>20</v>
      </c>
      <c r="P91" s="98" t="s">
        <v>21</v>
      </c>
      <c r="Q91" s="98" t="s">
        <v>22</v>
      </c>
      <c r="R91" s="80">
        <f>IF(I91=0,0,IF(L91=M$33,M91,IF(L91=N$33,N91,IF(L91=O$33,O91,IF(L91=P$33,P91,IF(L91=Q$33,Q91,Q91))))))</f>
        <v>0</v>
      </c>
      <c r="S91" s="81">
        <f>IF(I91=0,0,(J91*K91)+R91)</f>
        <v>0</v>
      </c>
    </row>
    <row r="92" spans="2:19" ht="20.25" hidden="1" customHeight="1" x14ac:dyDescent="0.2">
      <c r="E92" s="99"/>
      <c r="F92" s="100"/>
      <c r="G92" s="99"/>
      <c r="H92" s="99"/>
      <c r="I92" s="99"/>
      <c r="J92" s="99"/>
      <c r="M92" s="101"/>
      <c r="O92" s="101"/>
      <c r="P92" s="101"/>
      <c r="Q92" s="101"/>
      <c r="S92" s="102">
        <f>SUM(S82:S91)</f>
        <v>0</v>
      </c>
    </row>
    <row r="93" spans="2:19" ht="20.25" hidden="1" customHeight="1" x14ac:dyDescent="0.2"/>
    <row r="94" spans="2:19" s="116" customFormat="1" ht="12" x14ac:dyDescent="0.2">
      <c r="B94" s="117" t="s">
        <v>62</v>
      </c>
      <c r="C94" s="118"/>
      <c r="D94" s="119"/>
      <c r="E94" s="118"/>
      <c r="F94" s="120"/>
    </row>
    <row r="95" spans="2:19" s="116" customFormat="1" ht="22.15" customHeight="1" x14ac:dyDescent="0.2">
      <c r="B95" s="132" t="s">
        <v>63</v>
      </c>
      <c r="C95" s="132"/>
      <c r="D95" s="132"/>
      <c r="E95" s="132"/>
      <c r="F95" s="132"/>
    </row>
    <row r="96" spans="2:19" s="116" customFormat="1" ht="12" x14ac:dyDescent="0.2">
      <c r="B96" s="117" t="s">
        <v>64</v>
      </c>
      <c r="C96" s="118"/>
      <c r="D96" s="119"/>
      <c r="E96" s="118"/>
      <c r="F96" s="120"/>
    </row>
    <row r="97" spans="2:6" s="116" customFormat="1" ht="12" x14ac:dyDescent="0.2">
      <c r="B97" s="117" t="s">
        <v>66</v>
      </c>
      <c r="C97" s="118"/>
      <c r="D97" s="119"/>
      <c r="E97" s="118"/>
      <c r="F97" s="120"/>
    </row>
    <row r="98" spans="2:6" s="116" customFormat="1" ht="12" x14ac:dyDescent="0.2">
      <c r="B98" s="117" t="s">
        <v>65</v>
      </c>
      <c r="C98" s="118"/>
      <c r="D98" s="119"/>
      <c r="E98" s="118"/>
      <c r="F98" s="120"/>
    </row>
  </sheetData>
  <sheetProtection algorithmName="SHA-512" hashValue="7XojWSIuheRmqYB6NeStJF5aRoN7jX5y3FXP0PsY0UXlH855N1fIdDVXdMOBHslK1gopRO20i8hblXr3m51Yjw==" saltValue="KWl3HmH56iupxGJZIWaxsQ==" spinCount="100000" sheet="1" objects="1" scenarios="1" selectLockedCells="1"/>
  <mergeCells count="20">
    <mergeCell ref="B95:F95"/>
    <mergeCell ref="M16:Q16"/>
    <mergeCell ref="G16:K16"/>
    <mergeCell ref="J17:K17"/>
    <mergeCell ref="G17:H17"/>
    <mergeCell ref="L16:L17"/>
    <mergeCell ref="L48:L49"/>
    <mergeCell ref="L64:L65"/>
    <mergeCell ref="L80:L81"/>
    <mergeCell ref="R48:R49"/>
    <mergeCell ref="R64:R65"/>
    <mergeCell ref="R80:R81"/>
    <mergeCell ref="M80:Q80"/>
    <mergeCell ref="M64:Q64"/>
    <mergeCell ref="M48:Q48"/>
    <mergeCell ref="R32:R33"/>
    <mergeCell ref="E32:H33"/>
    <mergeCell ref="K32:K33"/>
    <mergeCell ref="L32:L33"/>
    <mergeCell ref="M32:P32"/>
  </mergeCells>
  <pageMargins left="0.7" right="0.7" top="0.75" bottom="0.75" header="0.3" footer="0.3"/>
  <pageSetup paperSize="9" scale="90" orientation="portrait" r:id="rId1"/>
  <colBreaks count="1" manualBreakCount="1">
    <brk id="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B4100D-3D81-4A43-A8D8-765F4E003301}">
  <ds:schemaRefs>
    <ds:schemaRef ds:uri="http://www.w3.org/XML/1998/namespace"/>
    <ds:schemaRef ds:uri="71037282-4172-42af-8e02-c41ee92b0631"/>
    <ds:schemaRef ds:uri="http://purl.org/dc/terms/"/>
    <ds:schemaRef ds:uri="http://purl.org/dc/elements/1.1/"/>
    <ds:schemaRef ds:uri="http://schemas.microsoft.com/office/infopath/2007/PartnerControls"/>
    <ds:schemaRef ds:uri="http://schemas.microsoft.com/sharepoint/v3"/>
    <ds:schemaRef ds:uri="http://purl.org/dc/dcmitype/"/>
    <ds:schemaRef ds:uri="20291ebb-8fd5-4a4a-b5a6-ec5249e68ab7"/>
    <ds:schemaRef ds:uri="http://schemas.microsoft.com/office/2006/documentManagement/type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6EC21B85-6843-410B-9815-B9C8D22603F2}"/>
</file>

<file path=customXml/itemProps3.xml><?xml version="1.0" encoding="utf-8"?>
<ds:datastoreItem xmlns:ds="http://schemas.openxmlformats.org/officeDocument/2006/customXml" ds:itemID="{A437CF3F-B218-45D5-AB20-409EBD71C6DE}">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Ishwarlaal, Kavitha</cp:lastModifiedBy>
  <cp:lastPrinted>2014-12-19T13:47:48Z</cp:lastPrinted>
  <dcterms:created xsi:type="dcterms:W3CDTF">2014-11-13T09:57:54Z</dcterms:created>
  <dcterms:modified xsi:type="dcterms:W3CDTF">2026-01-15T07:24:03Z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