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sage365.sharepoint.com/sites/za/pd/Compliance/PayrollAfrica/Mauritius/"/>
    </mc:Choice>
  </mc:AlternateContent>
  <xr:revisionPtr revIDLastSave="28" documentId="8_{354223D5-9533-4322-A9E7-243F04ACDF7E}" xr6:coauthVersionLast="47" xr6:coauthVersionMax="47" xr10:uidLastSave="{78BB2B6B-CD5C-4E8B-B49F-A82ACD48CC51}"/>
  <bookViews>
    <workbookView xWindow="-110" yWindow="-110" windowWidth="19420" windowHeight="11500" firstSheet="1" activeTab="1" xr2:uid="{00000000-000D-0000-FFFF-FFFF00000000}"/>
  </bookViews>
  <sheets>
    <sheet name="Annual Tax Calc" sheetId="16" state="hidden" r:id="rId1"/>
    <sheet name="Cumulative Tax Calc" sheetId="17"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17" l="1"/>
  <c r="B30" i="17" s="1"/>
  <c r="I30" i="17"/>
  <c r="H31" i="17" s="1"/>
  <c r="H30" i="17"/>
  <c r="F14" i="17"/>
  <c r="B34" i="16" l="1"/>
  <c r="B33" i="16"/>
  <c r="F18" i="17"/>
  <c r="F20" i="17" l="1"/>
  <c r="F14" i="16"/>
  <c r="D29" i="17" l="1"/>
  <c r="F18" i="16"/>
  <c r="F29" i="17" l="1"/>
  <c r="F20" i="16"/>
  <c r="C30" i="17" l="1"/>
  <c r="F21" i="16"/>
  <c r="D30" i="17" l="1"/>
  <c r="F30" i="17" s="1"/>
  <c r="B31" i="17"/>
  <c r="D33" i="16"/>
  <c r="F33" i="16" s="1"/>
  <c r="D32" i="16"/>
  <c r="F32" i="16" s="1"/>
  <c r="D34" i="16"/>
  <c r="F34" i="16" s="1"/>
  <c r="F35" i="16" s="1"/>
  <c r="F23" i="16" s="1"/>
  <c r="F24" i="16" s="1"/>
  <c r="F27" i="16" s="1"/>
  <c r="D35" i="16" l="1"/>
  <c r="D31" i="17" l="1"/>
  <c r="F31" i="17" s="1"/>
  <c r="F32" i="17" s="1"/>
  <c r="F22" i="17" s="1"/>
  <c r="F24" i="17" s="1"/>
  <c r="D32"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6" authorId="0" shapeId="0" xr:uid="{00000000-0006-0000-0000-000003000000}">
      <text>
        <r>
          <rPr>
            <b/>
            <sz val="9"/>
            <color indexed="81"/>
            <rFont val="Tahoma"/>
            <family val="2"/>
          </rPr>
          <t>Ramakuela, Jacqui:</t>
        </r>
        <r>
          <rPr>
            <sz val="9"/>
            <color indexed="81"/>
            <rFont val="Tahoma"/>
            <family val="2"/>
          </rPr>
          <t xml:space="preserve">
Enter YTD tax paid in the previous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FF2EF604-1530-412D-B315-953068C782D7}">
      <text>
        <r>
          <rPr>
            <b/>
            <sz val="9"/>
            <color indexed="81"/>
            <rFont val="Tahoma"/>
            <family val="2"/>
          </rPr>
          <t>Ramakuela, Jacqui:</t>
        </r>
        <r>
          <rPr>
            <sz val="9"/>
            <color indexed="81"/>
            <rFont val="Tahoma"/>
            <family val="2"/>
          </rPr>
          <t xml:space="preserve">
Including the bonus period.</t>
        </r>
      </text>
    </comment>
    <comment ref="F16" authorId="0" shapeId="0" xr:uid="{E374083C-5A32-499D-9FEC-1EF140C72375}">
      <text>
        <r>
          <rPr>
            <b/>
            <sz val="9"/>
            <color indexed="81"/>
            <rFont val="Tahoma"/>
            <family val="2"/>
          </rPr>
          <t>Ramakuela, Jacqui:</t>
        </r>
        <r>
          <rPr>
            <sz val="9"/>
            <color indexed="81"/>
            <rFont val="Tahoma"/>
            <family val="2"/>
          </rPr>
          <t xml:space="preserve">
EDF Amount - Sum of deductions, exemptions
 and reliefs</t>
        </r>
      </text>
    </comment>
    <comment ref="F23" authorId="0" shapeId="0" xr:uid="{87430AB0-1DAC-44DC-AC50-2323D9A0CAD8}">
      <text>
        <r>
          <rPr>
            <b/>
            <sz val="9"/>
            <color indexed="81"/>
            <rFont val="Tahoma"/>
            <family val="2"/>
          </rPr>
          <t>Ramakuela, Jacqui:</t>
        </r>
        <r>
          <rPr>
            <sz val="9"/>
            <color indexed="81"/>
            <rFont val="Tahoma"/>
            <family val="2"/>
          </rPr>
          <t xml:space="preserve">
Enter tax paid in the previous periods</t>
        </r>
      </text>
    </comment>
  </commentList>
</comments>
</file>

<file path=xl/sharedStrings.xml><?xml version="1.0" encoding="utf-8"?>
<sst xmlns="http://schemas.openxmlformats.org/spreadsheetml/2006/main" count="70" uniqueCount="43">
  <si>
    <t>Basic Salary</t>
  </si>
  <si>
    <t>Enter amounts only in the grey fields</t>
  </si>
  <si>
    <t>Taxable Company Contributions</t>
  </si>
  <si>
    <t>Taxable Fringe Benefits</t>
  </si>
  <si>
    <t>MAURITIUS</t>
  </si>
  <si>
    <t xml:space="preserve"> YTD+</t>
  </si>
  <si>
    <t>Enter the number of months worked</t>
  </si>
  <si>
    <t>Rs</t>
  </si>
  <si>
    <t>Employees with EDF</t>
  </si>
  <si>
    <t>Tax on Cumulative Chargeable Income</t>
  </si>
  <si>
    <t>Rate</t>
  </si>
  <si>
    <t>From (Rs)</t>
  </si>
  <si>
    <t>To (Rs)</t>
  </si>
  <si>
    <t>and above</t>
  </si>
  <si>
    <t>Taxable Income</t>
  </si>
  <si>
    <t>Tax</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</si>
  <si>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</si>
  <si>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</si>
  <si>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</si>
  <si>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</si>
  <si>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</si>
  <si>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Cumulative Monthly Income</t>
  </si>
  <si>
    <r>
      <rPr>
        <i/>
        <sz val="11"/>
        <rFont val="Sage Text"/>
      </rPr>
      <t>Less</t>
    </r>
    <r>
      <rPr>
        <sz val="11"/>
        <rFont val="Sage Text"/>
      </rPr>
      <t xml:space="preserve"> YTD Income Exemption Threshold (IET)</t>
    </r>
  </si>
  <si>
    <t xml:space="preserve"> /13 months</t>
  </si>
  <si>
    <t>Annual PAYE Tax Calculation - 2022/2023</t>
  </si>
  <si>
    <t>Total Taxable Emoluments</t>
  </si>
  <si>
    <t>Other Taxable Earnings/allowances</t>
  </si>
  <si>
    <r>
      <rPr>
        <i/>
        <sz val="11"/>
        <rFont val="Sage Text"/>
      </rPr>
      <t>Less</t>
    </r>
    <r>
      <rPr>
        <sz val="11"/>
        <rFont val="Sage Text"/>
      </rPr>
      <t xml:space="preserve"> Other YTD Reliefs and Deductions</t>
    </r>
  </si>
  <si>
    <t>Cumulative Chargeable Income</t>
  </si>
  <si>
    <r>
      <rPr>
        <i/>
        <sz val="11"/>
        <rFont val="Sage Text"/>
      </rPr>
      <t>Less</t>
    </r>
    <r>
      <rPr>
        <sz val="11"/>
        <rFont val="Sage Text"/>
      </rPr>
      <t xml:space="preserve"> YTD Tax Paid</t>
    </r>
  </si>
  <si>
    <t>PAYE for the Current Month</t>
  </si>
  <si>
    <t>Deannualised / YTD+ Tax</t>
  </si>
  <si>
    <t>Annual Tax on Cumulative Chargeable Income</t>
  </si>
  <si>
    <t>Annualised Chargeable Income</t>
  </si>
  <si>
    <t>Total Deductions and Reliefs</t>
  </si>
  <si>
    <t>Other Taxable Earnings/Allowances</t>
  </si>
  <si>
    <r>
      <rPr>
        <i/>
        <sz val="11"/>
        <rFont val="Sage Text"/>
      </rPr>
      <t>Less</t>
    </r>
    <r>
      <rPr>
        <sz val="11"/>
        <rFont val="Sage Text"/>
      </rPr>
      <t xml:space="preserve"> Any other YTD deductions</t>
    </r>
  </si>
  <si>
    <t>and more</t>
  </si>
  <si>
    <r>
      <rPr>
        <i/>
        <sz val="11"/>
        <rFont val="Sage Text"/>
      </rPr>
      <t>Less</t>
    </r>
    <r>
      <rPr>
        <sz val="11"/>
        <rFont val="Sage Text"/>
      </rPr>
      <t xml:space="preserve"> YTD EDF Total Deductions, Reliefs and Exemptions</t>
    </r>
  </si>
  <si>
    <t>Statutory EOY Bonus</t>
  </si>
  <si>
    <t>Enter the number of pay periods / 13</t>
  </si>
  <si>
    <t>© Copyright 2025 by Sage South Africa, a division of Sage South Africa (Pty) Ltd hereinafter referred to as “Sage”, under the Copyright Law of the Republic of South Africa.</t>
  </si>
  <si>
    <t>Cumulative PAYE Tax Calculation - 2025/2026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</si>
</sst>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6"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8"/>
      <name val="Arial"/>
      <family val="2"/>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sz val="11"/>
      <name val="Sage Text"/>
    </font>
    <font>
      <b/>
      <sz val="11"/>
      <color theme="1"/>
      <name val="Sage Text"/>
    </font>
    <font>
      <b/>
      <sz val="11"/>
      <name val="Sage Text"/>
    </font>
    <font>
      <b/>
      <sz val="11"/>
      <color theme="3"/>
      <name val="Sage Text"/>
    </font>
    <font>
      <b/>
      <sz val="11"/>
      <color rgb="FF00B050"/>
      <name val="Sage Text"/>
    </font>
    <font>
      <b/>
      <sz val="11"/>
      <color theme="0"/>
      <name val="Sage Text"/>
    </font>
    <font>
      <i/>
      <sz val="11"/>
      <name val="Sage Text"/>
    </font>
    <font>
      <sz val="11"/>
      <color theme="3"/>
      <name val="Sage Text"/>
    </font>
    <font>
      <i/>
      <sz val="11"/>
      <color theme="0" tint="-0.34998626667073579"/>
      <name val="Sage Text"/>
    </font>
    <font>
      <i/>
      <sz val="9"/>
      <color theme="0" tint="-0.34998626667073579"/>
      <name val="Sage Text"/>
    </font>
    <font>
      <sz val="11"/>
      <color theme="1" tint="0.499984740745262"/>
      <name val="Sage Text"/>
    </font>
    <font>
      <b/>
      <u/>
      <sz val="11"/>
      <color theme="1"/>
      <name val="Sage Text"/>
    </font>
    <font>
      <b/>
      <sz val="10"/>
      <color theme="3"/>
      <name val="Sage Text"/>
    </font>
    <font>
      <sz val="9"/>
      <color theme="1"/>
      <name val="Sage Text"/>
    </font>
    <font>
      <i/>
      <sz val="9"/>
      <color theme="1"/>
      <name val="Sage Text"/>
    </font>
    <font>
      <sz val="10"/>
      <color theme="1"/>
      <name val="Sage Text"/>
    </font>
    <font>
      <b/>
      <sz val="9"/>
      <name val="Sage Text"/>
    </font>
    <font>
      <sz val="8"/>
      <name val="Sage Text"/>
    </font>
    <font>
      <i/>
      <sz val="8"/>
      <name val="Sage Text"/>
    </font>
    <font>
      <sz val="9"/>
      <color rgb="FF63666A"/>
      <name val="Sage Text Light"/>
    </font>
    <font>
      <sz val="9"/>
      <name val="Sage Text Light"/>
    </font>
    <font>
      <i/>
      <sz val="9"/>
      <name val="Sage Text Light"/>
    </font>
    <font>
      <sz val="11"/>
      <color theme="0" tint="-0.249977111117893"/>
      <name val="Sage Text"/>
    </font>
    <font>
      <sz val="11"/>
      <color theme="6" tint="-0.249977111117893"/>
      <name val="Sage Text"/>
    </font>
    <font>
      <sz val="11"/>
      <color rgb="FFC00000"/>
      <name val="Sage Tex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00FF00"/>
        <bgColor indexed="64"/>
      </patternFill>
    </fill>
  </fills>
  <borders count="14">
    <border>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tint="-0.14999847407452621"/>
      </bottom>
      <diagonal/>
    </border>
    <border>
      <left style="thin">
        <color indexed="64"/>
      </left>
      <right/>
      <top/>
      <bottom style="thin">
        <color indexed="64"/>
      </bottom>
      <diagonal/>
    </border>
    <border>
      <left/>
      <right/>
      <top style="thin">
        <color indexed="64"/>
      </top>
      <bottom style="thin">
        <color theme="0" tint="-0.14999847407452621"/>
      </bottom>
      <diagonal/>
    </border>
    <border>
      <left style="thin">
        <color theme="0" tint="-0.14999847407452621"/>
      </left>
      <right/>
      <top style="thin">
        <color theme="0" tint="-0.14999847407452621"/>
      </top>
      <bottom style="thin">
        <color indexed="64"/>
      </bottom>
      <diagonal/>
    </border>
    <border>
      <left style="thin">
        <color theme="0" tint="-0.14999847407452621"/>
      </left>
      <right style="thin">
        <color indexed="64"/>
      </right>
      <top style="thin">
        <color indexed="64"/>
      </top>
      <bottom/>
      <diagonal/>
    </border>
    <border>
      <left style="thin">
        <color theme="0" tint="-0.14999847407452621"/>
      </left>
      <right style="thin">
        <color indexed="64"/>
      </right>
      <top/>
      <bottom style="thin">
        <color indexed="64"/>
      </bottom>
      <diagonal/>
    </border>
    <border>
      <left style="thin">
        <color theme="0" tint="-0.14999847407452621"/>
      </left>
      <right/>
      <top style="thin">
        <color indexed="64"/>
      </top>
      <bottom/>
      <diagonal/>
    </border>
    <border>
      <left style="thin">
        <color theme="0" tint="-0.14999847407452621"/>
      </left>
      <right/>
      <top/>
      <bottom style="thin">
        <color indexed="64"/>
      </bottom>
      <diagonal/>
    </border>
    <border>
      <left style="thin">
        <color theme="0" tint="-0.14999847407452621"/>
      </left>
      <right/>
      <top/>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71">
    <xf numFmtId="0" fontId="0" fillId="0" borderId="0" xfId="0"/>
    <xf numFmtId="0" fontId="4" fillId="0" borderId="0" xfId="0" applyFont="1"/>
    <xf numFmtId="0" fontId="5" fillId="0" borderId="0" xfId="0" applyFont="1"/>
    <xf numFmtId="2" fontId="5" fillId="0" borderId="0" xfId="0" applyNumberFormat="1" applyFont="1"/>
    <xf numFmtId="0" fontId="6" fillId="0" borderId="0" xfId="0" applyFont="1" applyAlignment="1">
      <alignment vertical="center"/>
    </xf>
    <xf numFmtId="0" fontId="7" fillId="0" borderId="0" xfId="0" applyFont="1" applyAlignment="1">
      <alignment vertical="center"/>
    </xf>
    <xf numFmtId="2" fontId="8" fillId="0" borderId="0" xfId="0" applyNumberFormat="1" applyFont="1" applyAlignment="1">
      <alignment horizontal="right"/>
    </xf>
    <xf numFmtId="0" fontId="9" fillId="0" borderId="0" xfId="0" applyFont="1" applyAlignment="1">
      <alignment horizontal="center" vertical="center" wrapText="1"/>
    </xf>
    <xf numFmtId="0" fontId="5" fillId="0" borderId="0" xfId="0" applyFont="1" applyAlignment="1">
      <alignment vertical="center"/>
    </xf>
    <xf numFmtId="0" fontId="10" fillId="0" borderId="0" xfId="0" applyFont="1" applyAlignment="1">
      <alignment vertical="center"/>
    </xf>
    <xf numFmtId="2" fontId="5" fillId="0" borderId="0" xfId="0" applyNumberFormat="1" applyFont="1" applyAlignment="1">
      <alignment vertical="center"/>
    </xf>
    <xf numFmtId="3" fontId="5" fillId="0" borderId="0" xfId="0" applyNumberFormat="1" applyFont="1" applyAlignment="1">
      <alignment horizontal="right" vertical="center"/>
    </xf>
    <xf numFmtId="4" fontId="5" fillId="0" borderId="0" xfId="0" applyNumberFormat="1" applyFont="1" applyAlignment="1">
      <alignment horizontal="right" vertical="center"/>
    </xf>
    <xf numFmtId="4" fontId="11" fillId="0" borderId="0" xfId="0" applyNumberFormat="1" applyFont="1" applyAlignment="1">
      <alignment vertical="center"/>
    </xf>
    <xf numFmtId="1" fontId="12" fillId="2" borderId="0" xfId="0" applyNumberFormat="1" applyFont="1" applyFill="1" applyAlignment="1" applyProtection="1">
      <alignment horizontal="center" vertical="center"/>
      <protection locked="0"/>
    </xf>
    <xf numFmtId="16" fontId="13" fillId="0" borderId="0" xfId="0" quotePrefix="1" applyNumberFormat="1" applyFont="1" applyAlignment="1">
      <alignment horizontal="right" vertical="center"/>
    </xf>
    <xf numFmtId="0" fontId="14" fillId="0" borderId="0" xfId="0" applyFont="1" applyAlignment="1">
      <alignment horizontal="right" vertical="center"/>
    </xf>
    <xf numFmtId="0" fontId="15" fillId="0" borderId="0" xfId="0" applyFont="1" applyAlignment="1">
      <alignment vertical="center"/>
    </xf>
    <xf numFmtId="16" fontId="16" fillId="4" borderId="0" xfId="0" quotePrefix="1" applyNumberFormat="1" applyFont="1" applyFill="1" applyAlignment="1">
      <alignment horizontal="right" vertical="center"/>
    </xf>
    <xf numFmtId="0" fontId="14" fillId="0" borderId="0" xfId="0" quotePrefix="1" applyFont="1" applyAlignment="1">
      <alignment horizontal="right" vertical="center"/>
    </xf>
    <xf numFmtId="4" fontId="11" fillId="2" borderId="0" xfId="0" applyNumberFormat="1" applyFont="1" applyFill="1" applyAlignment="1" applyProtection="1">
      <alignment vertical="center"/>
      <protection locked="0"/>
    </xf>
    <xf numFmtId="0" fontId="11" fillId="0" borderId="0" xfId="0" applyFont="1" applyAlignment="1">
      <alignment vertical="center"/>
    </xf>
    <xf numFmtId="0" fontId="13" fillId="0" borderId="0" xfId="0" applyFont="1" applyAlignment="1">
      <alignment vertical="center"/>
    </xf>
    <xf numFmtId="4" fontId="13" fillId="0" borderId="1" xfId="0" applyNumberFormat="1" applyFont="1" applyBorder="1" applyAlignment="1">
      <alignment vertical="center"/>
    </xf>
    <xf numFmtId="4" fontId="13" fillId="0" borderId="0" xfId="0" applyNumberFormat="1" applyFont="1" applyAlignment="1">
      <alignment vertical="center"/>
    </xf>
    <xf numFmtId="0" fontId="18" fillId="0" borderId="0" xfId="0" quotePrefix="1" applyFont="1" applyAlignment="1">
      <alignment horizontal="right" vertical="center"/>
    </xf>
    <xf numFmtId="0" fontId="19" fillId="0" borderId="0" xfId="0" applyFont="1" applyAlignment="1" applyProtection="1">
      <alignment horizontal="center" vertical="center"/>
      <protection hidden="1"/>
    </xf>
    <xf numFmtId="0" fontId="20" fillId="0" borderId="0" xfId="0" applyFont="1" applyAlignment="1">
      <alignment vertical="center"/>
    </xf>
    <xf numFmtId="0" fontId="21" fillId="0" borderId="0" xfId="0" applyFont="1" applyAlignment="1">
      <alignment vertical="center"/>
    </xf>
    <xf numFmtId="4" fontId="13" fillId="0" borderId="2" xfId="0" applyNumberFormat="1" applyFont="1" applyBorder="1" applyAlignment="1">
      <alignment vertical="center"/>
    </xf>
    <xf numFmtId="0" fontId="9" fillId="3" borderId="5" xfId="0" applyFont="1" applyFill="1" applyBorder="1" applyAlignment="1">
      <alignment horizontal="center" vertical="center"/>
    </xf>
    <xf numFmtId="4" fontId="9" fillId="3" borderId="7" xfId="0" applyNumberFormat="1" applyFont="1" applyFill="1" applyBorder="1" applyAlignment="1">
      <alignment horizontal="center" vertical="center"/>
    </xf>
    <xf numFmtId="0" fontId="5" fillId="0" borderId="12" xfId="0" applyFont="1" applyBorder="1" applyAlignment="1">
      <alignment vertical="center"/>
    </xf>
    <xf numFmtId="4" fontId="11" fillId="0" borderId="3" xfId="0" applyNumberFormat="1" applyFont="1" applyBorder="1" applyAlignment="1">
      <alignment horizontal="right" vertical="center"/>
    </xf>
    <xf numFmtId="9" fontId="11" fillId="0" borderId="3" xfId="0" applyNumberFormat="1" applyFont="1" applyBorder="1" applyAlignment="1">
      <alignment horizontal="center" vertical="center"/>
    </xf>
    <xf numFmtId="164" fontId="11" fillId="0" borderId="3" xfId="0" applyNumberFormat="1" applyFont="1" applyBorder="1" applyAlignment="1">
      <alignment horizontal="center" vertical="center"/>
    </xf>
    <xf numFmtId="0" fontId="14" fillId="0" borderId="0" xfId="0" applyFont="1" applyAlignment="1">
      <alignment horizontal="right"/>
    </xf>
    <xf numFmtId="4" fontId="22" fillId="0" borderId="0" xfId="0" applyNumberFormat="1" applyFont="1"/>
    <xf numFmtId="0" fontId="5" fillId="0" borderId="0" xfId="0" applyFont="1" applyAlignment="1">
      <alignment horizontal="center"/>
    </xf>
    <xf numFmtId="0" fontId="23" fillId="0" borderId="0" xfId="0" applyFont="1" applyAlignment="1">
      <alignment horizontal="right"/>
    </xf>
    <xf numFmtId="0" fontId="24" fillId="0" borderId="0" xfId="0" applyFont="1" applyAlignment="1">
      <alignment vertical="center"/>
    </xf>
    <xf numFmtId="43" fontId="24" fillId="0" borderId="0" xfId="1" applyFont="1" applyAlignment="1"/>
    <xf numFmtId="0" fontId="24" fillId="0" borderId="0" xfId="0" applyFont="1"/>
    <xf numFmtId="0" fontId="25" fillId="0" borderId="0" xfId="0" applyFont="1"/>
    <xf numFmtId="0" fontId="26" fillId="0" borderId="0" xfId="0" applyFont="1"/>
    <xf numFmtId="0" fontId="27" fillId="0" borderId="0" xfId="0" applyFont="1"/>
    <xf numFmtId="43" fontId="28" fillId="0" borderId="0" xfId="1" applyFont="1"/>
    <xf numFmtId="0" fontId="28" fillId="0" borderId="0" xfId="0" applyFont="1"/>
    <xf numFmtId="0" fontId="29" fillId="0" borderId="0" xfId="0" applyFont="1"/>
    <xf numFmtId="0" fontId="30" fillId="0" borderId="0" xfId="0" applyFont="1" applyAlignment="1">
      <alignment vertical="center"/>
    </xf>
    <xf numFmtId="0" fontId="31" fillId="0" borderId="0" xfId="0" applyFont="1"/>
    <xf numFmtId="43" fontId="31" fillId="0" borderId="0" xfId="1" applyFont="1"/>
    <xf numFmtId="0" fontId="32" fillId="0" borderId="0" xfId="0" applyFont="1"/>
    <xf numFmtId="0" fontId="33" fillId="0" borderId="0" xfId="0" quotePrefix="1" applyFont="1" applyAlignment="1">
      <alignment vertical="center"/>
    </xf>
    <xf numFmtId="0" fontId="34" fillId="0" borderId="0" xfId="0" quotePrefix="1" applyFont="1" applyAlignment="1">
      <alignment horizontal="right" vertical="center"/>
    </xf>
    <xf numFmtId="0" fontId="34" fillId="0" borderId="0" xfId="0" applyFont="1" applyAlignment="1">
      <alignment vertical="center"/>
    </xf>
    <xf numFmtId="4" fontId="34" fillId="0" borderId="0" xfId="0" applyNumberFormat="1" applyFont="1" applyAlignment="1">
      <alignment vertical="center"/>
    </xf>
    <xf numFmtId="2" fontId="8" fillId="0" borderId="0" xfId="0" applyNumberFormat="1" applyFont="1" applyAlignment="1">
      <alignment horizontal="left"/>
    </xf>
    <xf numFmtId="0" fontId="35" fillId="0" borderId="0" xfId="0" applyFont="1"/>
    <xf numFmtId="9" fontId="11" fillId="0" borderId="13" xfId="0" applyNumberFormat="1" applyFont="1" applyBorder="1" applyAlignment="1">
      <alignment horizontal="center" vertical="center"/>
    </xf>
    <xf numFmtId="4" fontId="5" fillId="0" borderId="3" xfId="0" applyNumberFormat="1" applyFont="1" applyBorder="1" applyAlignment="1">
      <alignment vertical="center"/>
    </xf>
    <xf numFmtId="4" fontId="5" fillId="0" borderId="3" xfId="0" applyNumberFormat="1" applyFont="1" applyBorder="1" applyAlignment="1">
      <alignment horizontal="right" vertical="center"/>
    </xf>
    <xf numFmtId="4" fontId="11" fillId="0" borderId="3" xfId="0" applyNumberFormat="1" applyFont="1" applyBorder="1" applyAlignment="1">
      <alignment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24" fillId="0" borderId="0" xfId="0" applyFont="1" applyAlignment="1">
      <alignment horizontal="left" vertical="top"/>
    </xf>
    <xf numFmtId="0" fontId="9" fillId="3" borderId="4" xfId="0" applyFont="1" applyFill="1" applyBorder="1" applyAlignment="1">
      <alignment horizontal="center" vertical="center"/>
    </xf>
    <xf numFmtId="0" fontId="9" fillId="3" borderId="6" xfId="0" applyFont="1" applyFill="1" applyBorder="1" applyAlignment="1">
      <alignment horizontal="center" vertical="center"/>
    </xf>
    <xf numFmtId="0" fontId="30"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131092</xdr:rowOff>
    </xdr:from>
    <xdr:to>
      <xdr:col>1</xdr:col>
      <xdr:colOff>946150</xdr:colOff>
      <xdr:row>0</xdr:row>
      <xdr:rowOff>618173</xdr:rowOff>
    </xdr:to>
    <xdr:pic>
      <xdr:nvPicPr>
        <xdr:cNvPr id="4" name="Picture 3">
          <a:extLst>
            <a:ext uri="{FF2B5EF4-FFF2-40B4-BE49-F238E27FC236}">
              <a16:creationId xmlns:a16="http://schemas.microsoft.com/office/drawing/2014/main" id="{820F1264-A069-43BF-8CE6-FA44F73107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131092"/>
          <a:ext cx="889000" cy="487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131092</xdr:rowOff>
    </xdr:from>
    <xdr:to>
      <xdr:col>1</xdr:col>
      <xdr:colOff>942975</xdr:colOff>
      <xdr:row>0</xdr:row>
      <xdr:rowOff>636588</xdr:rowOff>
    </xdr:to>
    <xdr:pic>
      <xdr:nvPicPr>
        <xdr:cNvPr id="2" name="Picture 1">
          <a:extLst>
            <a:ext uri="{FF2B5EF4-FFF2-40B4-BE49-F238E27FC236}">
              <a16:creationId xmlns:a16="http://schemas.microsoft.com/office/drawing/2014/main" id="{AD2B5AD3-3ED3-4A71-83EA-5BBC65C6C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31092"/>
          <a:ext cx="889000" cy="4870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53"/>
  <sheetViews>
    <sheetView showGridLines="0" showRowColHeaders="0" zoomScaleNormal="100" zoomScaleSheetLayoutView="100" workbookViewId="0">
      <selection activeCell="F10" sqref="F10"/>
    </sheetView>
  </sheetViews>
  <sheetFormatPr defaultColWidth="9.1796875" defaultRowHeight="12.5" x14ac:dyDescent="0.25"/>
  <cols>
    <col min="1" max="1" width="5.08984375" style="39" customWidth="1"/>
    <col min="2" max="2" width="17.6328125" style="44" customWidth="1"/>
    <col min="3" max="3" width="19.1796875" style="44" customWidth="1"/>
    <col min="4" max="7" width="16.08984375" style="44" customWidth="1"/>
    <col min="8" max="16384" width="9.1796875" style="44"/>
  </cols>
  <sheetData>
    <row r="1" spans="1:14" s="2" customFormat="1" ht="51" customHeight="1" x14ac:dyDescent="0.3">
      <c r="F1" s="3"/>
    </row>
    <row r="2" spans="1:14" s="2" customFormat="1" ht="33.5" customHeight="1" x14ac:dyDescent="0.5">
      <c r="B2" s="4" t="s">
        <v>24</v>
      </c>
      <c r="C2" s="5"/>
      <c r="F2" s="6" t="s">
        <v>4</v>
      </c>
    </row>
    <row r="3" spans="1:14" s="2" customFormat="1" ht="15.75" customHeight="1" x14ac:dyDescent="0.3">
      <c r="B3" s="2" t="s">
        <v>8</v>
      </c>
      <c r="F3" s="3"/>
      <c r="M3" s="7"/>
      <c r="N3" s="7"/>
    </row>
    <row r="4" spans="1:14" s="2" customFormat="1" ht="15.75" customHeight="1" x14ac:dyDescent="0.3">
      <c r="F4" s="3"/>
      <c r="M4" s="7"/>
      <c r="N4" s="7"/>
    </row>
    <row r="5" spans="1:14" s="8" customFormat="1" ht="20.25" customHeight="1" x14ac:dyDescent="0.35">
      <c r="B5" s="9" t="s">
        <v>1</v>
      </c>
      <c r="C5" s="9"/>
      <c r="F5" s="10"/>
      <c r="M5" s="11"/>
      <c r="N5" s="12"/>
    </row>
    <row r="6" spans="1:14" s="8" customFormat="1" ht="20.25" customHeight="1" x14ac:dyDescent="0.35">
      <c r="B6" s="9"/>
      <c r="C6" s="9"/>
      <c r="F6" s="10"/>
      <c r="M6" s="11"/>
      <c r="N6" s="12"/>
    </row>
    <row r="7" spans="1:14" s="8" customFormat="1" ht="20.25" customHeight="1" x14ac:dyDescent="0.35">
      <c r="B7" s="13" t="s">
        <v>6</v>
      </c>
      <c r="C7" s="9"/>
      <c r="F7" s="14">
        <v>3</v>
      </c>
      <c r="G7" s="53" t="s">
        <v>23</v>
      </c>
      <c r="M7" s="11"/>
      <c r="N7" s="12"/>
    </row>
    <row r="8" spans="1:14" s="8" customFormat="1" ht="20.25" customHeight="1" x14ac:dyDescent="0.35">
      <c r="B8" s="9"/>
      <c r="C8" s="9"/>
      <c r="F8" s="15" t="s">
        <v>7</v>
      </c>
      <c r="M8" s="11"/>
      <c r="N8" s="12"/>
    </row>
    <row r="9" spans="1:14" s="8" customFormat="1" ht="20.25" customHeight="1" x14ac:dyDescent="0.35">
      <c r="A9" s="16"/>
      <c r="B9" s="17"/>
      <c r="C9" s="17"/>
      <c r="F9" s="18" t="s">
        <v>5</v>
      </c>
    </row>
    <row r="10" spans="1:14" s="8" customFormat="1" ht="20.25" customHeight="1" x14ac:dyDescent="0.35">
      <c r="A10" s="19"/>
      <c r="B10" s="13" t="s">
        <v>0</v>
      </c>
      <c r="C10" s="13"/>
      <c r="F10" s="20">
        <v>1111000</v>
      </c>
    </row>
    <row r="11" spans="1:14" s="8" customFormat="1" ht="20.25" customHeight="1" x14ac:dyDescent="0.35">
      <c r="A11" s="19"/>
      <c r="B11" s="13" t="s">
        <v>26</v>
      </c>
      <c r="C11" s="13"/>
      <c r="F11" s="20">
        <v>0</v>
      </c>
    </row>
    <row r="12" spans="1:14" s="8" customFormat="1" ht="20.25" customHeight="1" x14ac:dyDescent="0.35">
      <c r="A12" s="19"/>
      <c r="B12" s="13" t="s">
        <v>2</v>
      </c>
      <c r="C12" s="13"/>
      <c r="F12" s="20">
        <v>0</v>
      </c>
    </row>
    <row r="13" spans="1:14" s="8" customFormat="1" ht="20.25" customHeight="1" x14ac:dyDescent="0.35">
      <c r="A13" s="19"/>
      <c r="B13" s="21" t="s">
        <v>3</v>
      </c>
      <c r="C13" s="21"/>
      <c r="F13" s="20">
        <v>0</v>
      </c>
    </row>
    <row r="14" spans="1:14" s="8" customFormat="1" ht="20.25" customHeight="1" x14ac:dyDescent="0.35">
      <c r="A14" s="19"/>
      <c r="B14" s="22" t="s">
        <v>25</v>
      </c>
      <c r="C14" s="22"/>
      <c r="F14" s="23">
        <f>SUM(F10:F13)</f>
        <v>1111000</v>
      </c>
    </row>
    <row r="15" spans="1:14" s="8" customFormat="1" ht="20.25" customHeight="1" x14ac:dyDescent="0.35">
      <c r="A15" s="19"/>
      <c r="B15" s="22"/>
      <c r="C15" s="22"/>
      <c r="F15" s="24"/>
    </row>
    <row r="16" spans="1:14" s="8" customFormat="1" ht="20.25" customHeight="1" x14ac:dyDescent="0.35">
      <c r="A16" s="19"/>
      <c r="B16" s="21" t="s">
        <v>22</v>
      </c>
      <c r="C16" s="22"/>
      <c r="F16" s="20">
        <v>368076.94</v>
      </c>
    </row>
    <row r="17" spans="1:8" s="8" customFormat="1" ht="20.25" customHeight="1" x14ac:dyDescent="0.35">
      <c r="A17" s="19"/>
      <c r="B17" s="21" t="s">
        <v>27</v>
      </c>
      <c r="C17" s="22"/>
      <c r="F17" s="20">
        <v>0</v>
      </c>
    </row>
    <row r="18" spans="1:8" s="8" customFormat="1" ht="20.25" customHeight="1" x14ac:dyDescent="0.35">
      <c r="A18" s="19"/>
      <c r="B18" s="22" t="s">
        <v>34</v>
      </c>
      <c r="C18" s="22"/>
      <c r="F18" s="23">
        <f>F16+F17</f>
        <v>368076.94</v>
      </c>
    </row>
    <row r="19" spans="1:8" s="8" customFormat="1" ht="20.25" customHeight="1" x14ac:dyDescent="0.35">
      <c r="A19" s="19"/>
      <c r="B19" s="21"/>
      <c r="C19" s="22"/>
      <c r="F19" s="13"/>
    </row>
    <row r="20" spans="1:8" s="8" customFormat="1" ht="20.25" customHeight="1" x14ac:dyDescent="0.35">
      <c r="A20" s="25"/>
      <c r="B20" s="22" t="s">
        <v>28</v>
      </c>
      <c r="C20" s="21"/>
      <c r="F20" s="23">
        <f>IF((F14-F18)&lt;0,0,F14-F18)</f>
        <v>742923.06</v>
      </c>
    </row>
    <row r="21" spans="1:8" s="55" customFormat="1" ht="20.25" customHeight="1" x14ac:dyDescent="0.35">
      <c r="A21" s="54"/>
      <c r="B21" s="55" t="s">
        <v>33</v>
      </c>
      <c r="F21" s="56">
        <f>F20*13/F7</f>
        <v>3219333.2600000002</v>
      </c>
    </row>
    <row r="22" spans="1:8" s="8" customFormat="1" ht="20.25" customHeight="1" x14ac:dyDescent="0.35">
      <c r="A22" s="25"/>
      <c r="B22" s="22"/>
      <c r="C22" s="21"/>
      <c r="F22" s="24"/>
    </row>
    <row r="23" spans="1:8" s="8" customFormat="1" ht="20.25" customHeight="1" x14ac:dyDescent="0.35">
      <c r="A23" s="19"/>
      <c r="B23" s="22" t="s">
        <v>32</v>
      </c>
      <c r="C23" s="22"/>
      <c r="F23" s="24">
        <f>F35</f>
        <v>482899.989</v>
      </c>
      <c r="G23" s="26"/>
    </row>
    <row r="24" spans="1:8" s="55" customFormat="1" ht="20.25" customHeight="1" x14ac:dyDescent="0.35">
      <c r="A24" s="54"/>
      <c r="B24" s="55" t="s">
        <v>31</v>
      </c>
      <c r="F24" s="56">
        <f>F23/13*F7</f>
        <v>111438.459</v>
      </c>
    </row>
    <row r="25" spans="1:8" s="8" customFormat="1" ht="20.25" customHeight="1" x14ac:dyDescent="0.35">
      <c r="A25" s="19"/>
      <c r="B25" s="22"/>
      <c r="C25" s="22"/>
      <c r="F25" s="24"/>
      <c r="G25" s="27"/>
    </row>
    <row r="26" spans="1:8" s="8" customFormat="1" ht="20.25" customHeight="1" x14ac:dyDescent="0.35">
      <c r="A26" s="19"/>
      <c r="B26" s="21" t="s">
        <v>29</v>
      </c>
      <c r="C26" s="22"/>
      <c r="F26" s="20">
        <v>84423.08</v>
      </c>
    </row>
    <row r="27" spans="1:8" s="8" customFormat="1" ht="20.25" customHeight="1" thickBot="1" x14ac:dyDescent="0.4">
      <c r="A27" s="19"/>
      <c r="B27" s="22" t="s">
        <v>30</v>
      </c>
      <c r="C27" s="28"/>
      <c r="F27" s="29">
        <f>F24-F26</f>
        <v>27015.379000000001</v>
      </c>
    </row>
    <row r="28" spans="1:8" s="8" customFormat="1" ht="20.25" customHeight="1" thickTop="1" x14ac:dyDescent="0.35">
      <c r="A28" s="19"/>
      <c r="B28" s="22"/>
      <c r="C28" s="28"/>
      <c r="F28" s="24"/>
    </row>
    <row r="29" spans="1:8" s="8" customFormat="1" ht="20.25" customHeight="1" x14ac:dyDescent="0.35">
      <c r="A29" s="19"/>
      <c r="B29" s="22"/>
      <c r="C29" s="28"/>
      <c r="D29" s="24"/>
    </row>
    <row r="30" spans="1:8" s="8" customFormat="1" ht="20.25" customHeight="1" x14ac:dyDescent="0.35">
      <c r="A30" s="19"/>
      <c r="B30" s="68" t="s">
        <v>21</v>
      </c>
      <c r="C30" s="69"/>
      <c r="D30" s="65" t="s">
        <v>14</v>
      </c>
      <c r="E30" s="65" t="s">
        <v>10</v>
      </c>
      <c r="F30" s="63" t="s">
        <v>15</v>
      </c>
    </row>
    <row r="31" spans="1:8" s="8" customFormat="1" ht="20.25" customHeight="1" x14ac:dyDescent="0.35">
      <c r="A31" s="19"/>
      <c r="B31" s="30" t="s">
        <v>11</v>
      </c>
      <c r="C31" s="31" t="s">
        <v>12</v>
      </c>
      <c r="D31" s="66"/>
      <c r="E31" s="66"/>
      <c r="F31" s="64"/>
      <c r="H31" s="32"/>
    </row>
    <row r="32" spans="1:8" s="8" customFormat="1" ht="22" customHeight="1" x14ac:dyDescent="0.35">
      <c r="A32" s="19"/>
      <c r="B32" s="33">
        <v>0</v>
      </c>
      <c r="C32" s="33">
        <v>700000</v>
      </c>
      <c r="D32" s="33">
        <f>IF(F21&lt;C32,F21,0)</f>
        <v>0</v>
      </c>
      <c r="E32" s="34">
        <v>0.1</v>
      </c>
      <c r="F32" s="33">
        <f>D32*E32</f>
        <v>0</v>
      </c>
    </row>
    <row r="33" spans="1:6" s="8" customFormat="1" ht="22" customHeight="1" x14ac:dyDescent="0.35">
      <c r="A33" s="19"/>
      <c r="B33" s="33">
        <f>C32+0.01</f>
        <v>700000.01</v>
      </c>
      <c r="C33" s="33">
        <v>975000</v>
      </c>
      <c r="D33" s="33">
        <f>IF(F21&lt;B34,IF(F21&gt;C32,F21,0),0)</f>
        <v>0</v>
      </c>
      <c r="E33" s="35">
        <v>0.125</v>
      </c>
      <c r="F33" s="33">
        <f>D33*E33</f>
        <v>0</v>
      </c>
    </row>
    <row r="34" spans="1:6" s="2" customFormat="1" ht="22" customHeight="1" x14ac:dyDescent="0.3">
      <c r="A34" s="36"/>
      <c r="B34" s="33">
        <f>C33+0.01</f>
        <v>975000.01</v>
      </c>
      <c r="C34" s="33" t="s">
        <v>13</v>
      </c>
      <c r="D34" s="33">
        <f>IF(F21&gt;C33,F21,0)</f>
        <v>3219333.2600000002</v>
      </c>
      <c r="E34" s="34">
        <v>0.15</v>
      </c>
      <c r="F34" s="33">
        <f>E34*D34</f>
        <v>482899.989</v>
      </c>
    </row>
    <row r="35" spans="1:6" s="2" customFormat="1" ht="24.5" customHeight="1" x14ac:dyDescent="0.3">
      <c r="A35" s="36"/>
      <c r="D35" s="37">
        <f>D32+D33+D34</f>
        <v>3219333.2600000002</v>
      </c>
      <c r="E35" s="38"/>
      <c r="F35" s="37">
        <f>SUM(F32:F34)</f>
        <v>482899.989</v>
      </c>
    </row>
    <row r="36" spans="1:6" s="2" customFormat="1" ht="20.25" customHeight="1" x14ac:dyDescent="0.3">
      <c r="A36" s="36"/>
    </row>
    <row r="37" spans="1:6" s="2" customFormat="1" ht="20.25" customHeight="1" x14ac:dyDescent="0.3">
      <c r="A37" s="36"/>
    </row>
    <row r="38" spans="1:6" s="1" customFormat="1" ht="11.5" x14ac:dyDescent="0.25">
      <c r="B38" s="49" t="s">
        <v>16</v>
      </c>
      <c r="C38" s="50"/>
      <c r="D38" s="51"/>
      <c r="E38" s="50"/>
      <c r="F38" s="52"/>
    </row>
    <row r="39" spans="1:6" s="1" customFormat="1" ht="22.25" customHeight="1" x14ac:dyDescent="0.2">
      <c r="B39" s="70" t="s">
        <v>17</v>
      </c>
      <c r="C39" s="70"/>
      <c r="D39" s="70"/>
      <c r="E39" s="70"/>
      <c r="F39" s="70"/>
    </row>
    <row r="40" spans="1:6" s="1" customFormat="1" ht="11.5" x14ac:dyDescent="0.25">
      <c r="B40" s="49" t="s">
        <v>18</v>
      </c>
      <c r="C40" s="50"/>
      <c r="D40" s="51"/>
      <c r="E40" s="50"/>
      <c r="F40" s="52"/>
    </row>
    <row r="41" spans="1:6" s="1" customFormat="1" ht="11.5" x14ac:dyDescent="0.25">
      <c r="B41" s="49" t="s">
        <v>19</v>
      </c>
      <c r="C41" s="50"/>
      <c r="D41" s="51"/>
      <c r="E41" s="50"/>
      <c r="F41" s="52"/>
    </row>
    <row r="42" spans="1:6" s="1" customFormat="1" ht="11.5" x14ac:dyDescent="0.25">
      <c r="B42" s="49" t="s">
        <v>20</v>
      </c>
      <c r="C42" s="50"/>
      <c r="D42" s="51"/>
      <c r="E42" s="50"/>
      <c r="F42" s="52"/>
    </row>
    <row r="43" spans="1:6" s="2" customFormat="1" ht="20.25" customHeight="1" x14ac:dyDescent="0.3">
      <c r="A43" s="36"/>
    </row>
    <row r="44" spans="1:6" s="2" customFormat="1" ht="20.25" customHeight="1" x14ac:dyDescent="0.3">
      <c r="A44" s="36"/>
    </row>
    <row r="45" spans="1:6" s="2" customFormat="1" ht="20.25" customHeight="1" x14ac:dyDescent="0.3">
      <c r="A45" s="36"/>
    </row>
    <row r="46" spans="1:6" s="2" customFormat="1" ht="20.25" customHeight="1" x14ac:dyDescent="0.3">
      <c r="A46" s="36"/>
    </row>
    <row r="47" spans="1:6" s="2" customFormat="1" ht="20.25" customHeight="1" x14ac:dyDescent="0.3">
      <c r="A47" s="36"/>
    </row>
    <row r="48" spans="1:6" ht="20.25" customHeight="1" x14ac:dyDescent="0.25">
      <c r="B48" s="40"/>
      <c r="C48" s="41"/>
      <c r="D48" s="42"/>
      <c r="E48" s="43"/>
    </row>
    <row r="49" spans="2:5" ht="18.5" customHeight="1" x14ac:dyDescent="0.25">
      <c r="B49" s="67"/>
      <c r="C49" s="67"/>
      <c r="D49" s="67"/>
      <c r="E49" s="67"/>
    </row>
    <row r="50" spans="2:5" ht="20.25" customHeight="1" x14ac:dyDescent="0.25">
      <c r="B50" s="40"/>
      <c r="C50" s="41"/>
      <c r="D50" s="42"/>
      <c r="E50" s="43"/>
    </row>
    <row r="51" spans="2:5" ht="26.25" customHeight="1" x14ac:dyDescent="0.25">
      <c r="B51" s="40"/>
      <c r="C51" s="41"/>
      <c r="D51" s="42"/>
      <c r="E51" s="43"/>
    </row>
    <row r="52" spans="2:5" x14ac:dyDescent="0.25">
      <c r="B52" s="40"/>
      <c r="C52" s="41"/>
      <c r="D52" s="42"/>
      <c r="E52" s="43"/>
    </row>
    <row r="53" spans="2:5" x14ac:dyDescent="0.25">
      <c r="B53" s="45"/>
      <c r="C53" s="46"/>
      <c r="D53" s="47"/>
      <c r="E53" s="48"/>
    </row>
  </sheetData>
  <sheetProtection algorithmName="SHA-512" hashValue="MazZqTGRLkg57ADbdYF2Go1mEOGsg6FdIjAZop7aDtMFgTnSUT4G0Vz/S9ybWHWp8bCPfFzGNjsqKNtL6QAHHQ==" saltValue="WEy4QL4KP9ISrUFYenFKow==" spinCount="100000" sheet="1" objects="1" scenarios="1" selectLockedCells="1"/>
  <mergeCells count="6">
    <mergeCell ref="F30:F31"/>
    <mergeCell ref="E30:E31"/>
    <mergeCell ref="B49:E49"/>
    <mergeCell ref="B30:C30"/>
    <mergeCell ref="D30:D31"/>
    <mergeCell ref="B39:F39"/>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F1A3-EEEC-4E76-AB09-3E16966D0FD2}">
  <sheetPr>
    <tabColor rgb="FF00FF00"/>
  </sheetPr>
  <dimension ref="A1:N50"/>
  <sheetViews>
    <sheetView showGridLines="0" showRowColHeaders="0" tabSelected="1" zoomScale="90" zoomScaleNormal="90" zoomScaleSheetLayoutView="100" workbookViewId="0">
      <selection activeCell="F6" sqref="F6"/>
    </sheetView>
  </sheetViews>
  <sheetFormatPr defaultColWidth="9.1796875" defaultRowHeight="12.5" x14ac:dyDescent="0.25"/>
  <cols>
    <col min="1" max="1" width="5.08984375" style="39" customWidth="1"/>
    <col min="2" max="2" width="17.6328125" style="44" customWidth="1"/>
    <col min="3" max="3" width="19.1796875" style="44" customWidth="1"/>
    <col min="4" max="7" width="16.08984375" style="44" customWidth="1"/>
    <col min="8" max="8" width="12.08984375" style="44" hidden="1" customWidth="1"/>
    <col min="9" max="9" width="12.54296875" style="44" hidden="1" customWidth="1"/>
    <col min="10" max="16384" width="9.1796875" style="44"/>
  </cols>
  <sheetData>
    <row r="1" spans="1:14" s="2" customFormat="1" ht="51" customHeight="1" x14ac:dyDescent="0.3">
      <c r="F1" s="3"/>
    </row>
    <row r="2" spans="1:14" s="2" customFormat="1" ht="33.5" customHeight="1" x14ac:dyDescent="0.5">
      <c r="B2" s="4" t="s">
        <v>42</v>
      </c>
      <c r="C2" s="5"/>
      <c r="F2" s="57" t="s">
        <v>4</v>
      </c>
    </row>
    <row r="3" spans="1:14" s="2" customFormat="1" ht="15.75" customHeight="1" x14ac:dyDescent="0.3">
      <c r="B3" s="58" t="s">
        <v>8</v>
      </c>
      <c r="F3" s="3"/>
      <c r="M3" s="7"/>
      <c r="N3" s="7"/>
    </row>
    <row r="4" spans="1:14" s="2" customFormat="1" ht="15.75" customHeight="1" x14ac:dyDescent="0.3">
      <c r="F4" s="3"/>
      <c r="M4" s="7"/>
      <c r="N4" s="7"/>
    </row>
    <row r="5" spans="1:14" s="8" customFormat="1" ht="20.25" customHeight="1" x14ac:dyDescent="0.35">
      <c r="B5" s="9" t="s">
        <v>1</v>
      </c>
      <c r="C5" s="9"/>
      <c r="F5" s="10"/>
      <c r="M5" s="11"/>
      <c r="N5" s="12"/>
    </row>
    <row r="6" spans="1:14" s="8" customFormat="1" ht="20.25" customHeight="1" x14ac:dyDescent="0.35">
      <c r="B6" s="13" t="s">
        <v>40</v>
      </c>
      <c r="C6" s="9"/>
      <c r="F6" s="14">
        <v>1</v>
      </c>
      <c r="M6" s="11"/>
      <c r="N6" s="12"/>
    </row>
    <row r="7" spans="1:14" s="8" customFormat="1" ht="20.25" customHeight="1" x14ac:dyDescent="0.35">
      <c r="B7" s="9"/>
      <c r="C7" s="9"/>
      <c r="F7" s="15" t="s">
        <v>7</v>
      </c>
      <c r="M7" s="11"/>
      <c r="N7" s="12"/>
    </row>
    <row r="8" spans="1:14" s="8" customFormat="1" ht="20.25" customHeight="1" x14ac:dyDescent="0.35">
      <c r="A8" s="16"/>
      <c r="B8" s="17"/>
      <c r="C8" s="17"/>
      <c r="F8" s="18" t="s">
        <v>5</v>
      </c>
    </row>
    <row r="9" spans="1:14" s="8" customFormat="1" ht="20.25" customHeight="1" x14ac:dyDescent="0.35">
      <c r="A9" s="19"/>
      <c r="B9" s="13" t="s">
        <v>0</v>
      </c>
      <c r="C9" s="13"/>
      <c r="F9" s="20">
        <v>400000</v>
      </c>
    </row>
    <row r="10" spans="1:14" s="8" customFormat="1" ht="20.25" customHeight="1" x14ac:dyDescent="0.35">
      <c r="A10" s="19"/>
      <c r="B10" s="13" t="s">
        <v>35</v>
      </c>
      <c r="C10" s="13"/>
      <c r="F10" s="20">
        <v>0</v>
      </c>
    </row>
    <row r="11" spans="1:14" s="8" customFormat="1" ht="20.25" customHeight="1" x14ac:dyDescent="0.35">
      <c r="A11" s="19"/>
      <c r="B11" s="13" t="s">
        <v>2</v>
      </c>
      <c r="C11" s="13"/>
      <c r="F11" s="20">
        <v>0</v>
      </c>
    </row>
    <row r="12" spans="1:14" s="8" customFormat="1" ht="20.25" customHeight="1" x14ac:dyDescent="0.35">
      <c r="A12" s="19"/>
      <c r="B12" s="21" t="s">
        <v>3</v>
      </c>
      <c r="C12" s="21"/>
      <c r="F12" s="20">
        <v>0</v>
      </c>
    </row>
    <row r="13" spans="1:14" s="8" customFormat="1" ht="20.25" customHeight="1" x14ac:dyDescent="0.35">
      <c r="A13" s="19"/>
      <c r="B13" s="21" t="s">
        <v>39</v>
      </c>
      <c r="C13" s="21"/>
      <c r="F13" s="20">
        <v>0</v>
      </c>
    </row>
    <row r="14" spans="1:14" s="8" customFormat="1" ht="20.25" customHeight="1" x14ac:dyDescent="0.35">
      <c r="A14" s="19"/>
      <c r="B14" s="22" t="s">
        <v>25</v>
      </c>
      <c r="C14" s="22"/>
      <c r="F14" s="23">
        <f>SUM(F9:F13)</f>
        <v>400000</v>
      </c>
    </row>
    <row r="15" spans="1:14" s="8" customFormat="1" ht="20.25" customHeight="1" x14ac:dyDescent="0.35">
      <c r="A15" s="19"/>
      <c r="B15" s="22"/>
      <c r="C15" s="22"/>
      <c r="F15" s="24"/>
    </row>
    <row r="16" spans="1:14" s="8" customFormat="1" ht="20.25" customHeight="1" x14ac:dyDescent="0.35">
      <c r="A16" s="19"/>
      <c r="B16" s="21" t="s">
        <v>38</v>
      </c>
      <c r="C16" s="22"/>
      <c r="F16" s="20">
        <v>0</v>
      </c>
    </row>
    <row r="17" spans="1:9" s="8" customFormat="1" ht="20.25" customHeight="1" x14ac:dyDescent="0.35">
      <c r="A17" s="19"/>
      <c r="B17" s="21" t="s">
        <v>36</v>
      </c>
      <c r="C17" s="22"/>
      <c r="F17" s="20">
        <v>0</v>
      </c>
    </row>
    <row r="18" spans="1:9" s="8" customFormat="1" ht="20.25" customHeight="1" x14ac:dyDescent="0.35">
      <c r="A18" s="19"/>
      <c r="B18" s="22" t="s">
        <v>34</v>
      </c>
      <c r="C18" s="22"/>
      <c r="F18" s="23">
        <f>F16+F17</f>
        <v>0</v>
      </c>
    </row>
    <row r="19" spans="1:9" s="8" customFormat="1" ht="20.25" customHeight="1" x14ac:dyDescent="0.35">
      <c r="A19" s="19"/>
      <c r="B19" s="21"/>
      <c r="C19" s="22"/>
      <c r="F19" s="13"/>
    </row>
    <row r="20" spans="1:9" s="8" customFormat="1" ht="20.25" customHeight="1" x14ac:dyDescent="0.35">
      <c r="A20" s="25"/>
      <c r="B20" s="22" t="s">
        <v>28</v>
      </c>
      <c r="C20" s="21"/>
      <c r="F20" s="23">
        <f>IF((F14-F18)&lt;0,0,F14-F18)</f>
        <v>400000</v>
      </c>
    </row>
    <row r="21" spans="1:9" s="8" customFormat="1" ht="20.25" customHeight="1" x14ac:dyDescent="0.35">
      <c r="A21" s="25"/>
      <c r="B21" s="22"/>
      <c r="C21" s="21"/>
      <c r="F21" s="24"/>
    </row>
    <row r="22" spans="1:9" s="8" customFormat="1" ht="20.25" customHeight="1" x14ac:dyDescent="0.35">
      <c r="A22" s="19"/>
      <c r="B22" s="22" t="s">
        <v>9</v>
      </c>
      <c r="C22" s="22"/>
      <c r="F22" s="24">
        <f>F32</f>
        <v>68461.538461538468</v>
      </c>
      <c r="G22" s="26"/>
    </row>
    <row r="23" spans="1:9" s="8" customFormat="1" ht="20.25" customHeight="1" x14ac:dyDescent="0.35">
      <c r="A23" s="19"/>
      <c r="B23" s="21" t="s">
        <v>29</v>
      </c>
      <c r="C23" s="22"/>
      <c r="F23" s="20">
        <v>70000</v>
      </c>
    </row>
    <row r="24" spans="1:9" s="8" customFormat="1" ht="20.25" customHeight="1" thickBot="1" x14ac:dyDescent="0.4">
      <c r="A24" s="19"/>
      <c r="B24" s="22" t="s">
        <v>30</v>
      </c>
      <c r="C24" s="28"/>
      <c r="F24" s="29">
        <f>F22-F23</f>
        <v>-1538.4615384615317</v>
      </c>
    </row>
    <row r="25" spans="1:9" s="8" customFormat="1" ht="20.25" customHeight="1" thickTop="1" x14ac:dyDescent="0.35">
      <c r="A25" s="19"/>
      <c r="B25" s="22"/>
      <c r="C25" s="28"/>
      <c r="F25" s="24"/>
    </row>
    <row r="26" spans="1:9" s="8" customFormat="1" ht="20.25" customHeight="1" x14ac:dyDescent="0.35">
      <c r="A26" s="19"/>
      <c r="B26" s="22"/>
      <c r="C26" s="28"/>
      <c r="D26" s="24"/>
    </row>
    <row r="27" spans="1:9" s="8" customFormat="1" ht="20.25" customHeight="1" x14ac:dyDescent="0.35">
      <c r="A27" s="19"/>
      <c r="B27" s="68" t="s">
        <v>21</v>
      </c>
      <c r="C27" s="69"/>
      <c r="D27" s="65" t="s">
        <v>14</v>
      </c>
      <c r="E27" s="65" t="s">
        <v>10</v>
      </c>
      <c r="F27" s="63" t="s">
        <v>15</v>
      </c>
      <c r="H27" s="68" t="s">
        <v>21</v>
      </c>
      <c r="I27" s="69"/>
    </row>
    <row r="28" spans="1:9" s="8" customFormat="1" ht="20.25" customHeight="1" x14ac:dyDescent="0.35">
      <c r="A28" s="19"/>
      <c r="B28" s="30" t="s">
        <v>11</v>
      </c>
      <c r="C28" s="31" t="s">
        <v>12</v>
      </c>
      <c r="D28" s="66"/>
      <c r="E28" s="66"/>
      <c r="F28" s="64"/>
      <c r="H28" s="30" t="s">
        <v>11</v>
      </c>
      <c r="I28" s="31" t="s">
        <v>12</v>
      </c>
    </row>
    <row r="29" spans="1:9" s="8" customFormat="1" ht="22" customHeight="1" x14ac:dyDescent="0.35">
      <c r="A29" s="19"/>
      <c r="B29" s="60">
        <v>0</v>
      </c>
      <c r="C29" s="60">
        <f>I29/13*F$6</f>
        <v>38461.538461538461</v>
      </c>
      <c r="D29" s="33">
        <f>IF(F20&lt;=C29,C29,C29)</f>
        <v>38461.538461538461</v>
      </c>
      <c r="E29" s="34">
        <v>0</v>
      </c>
      <c r="F29" s="33">
        <f>D29*E29</f>
        <v>0</v>
      </c>
      <c r="H29" s="60">
        <v>0</v>
      </c>
      <c r="I29" s="60">
        <v>500000</v>
      </c>
    </row>
    <row r="30" spans="1:9" s="8" customFormat="1" ht="22" customHeight="1" x14ac:dyDescent="0.35">
      <c r="A30" s="19"/>
      <c r="B30" s="60">
        <f>C29+0.01</f>
        <v>38461.548461538463</v>
      </c>
      <c r="C30" s="60">
        <f t="shared" ref="C30" si="0">I30/13*F$6</f>
        <v>76923.076923076922</v>
      </c>
      <c r="D30" s="62">
        <f>IF(F$20&gt;=C30,C30-C29,IF(F$20-B30&gt;0,F$20-C29,0))</f>
        <v>38461.538461538461</v>
      </c>
      <c r="E30" s="59">
        <v>0.1</v>
      </c>
      <c r="F30" s="33">
        <f t="shared" ref="F30:F31" si="1">D30*E30</f>
        <v>3846.1538461538462</v>
      </c>
      <c r="H30" s="60">
        <f>I29+0.01</f>
        <v>500000.01</v>
      </c>
      <c r="I30" s="60">
        <f>I29+500000</f>
        <v>1000000</v>
      </c>
    </row>
    <row r="31" spans="1:9" s="8" customFormat="1" ht="22" customHeight="1" x14ac:dyDescent="0.35">
      <c r="A31" s="19"/>
      <c r="B31" s="60">
        <f>C30+0.01</f>
        <v>76923.086923076917</v>
      </c>
      <c r="C31" s="61" t="s">
        <v>37</v>
      </c>
      <c r="D31" s="33">
        <f>IF(F20&gt;=B31,F20-C30,0)</f>
        <v>323076.92307692306</v>
      </c>
      <c r="E31" s="59">
        <v>0.2</v>
      </c>
      <c r="F31" s="33">
        <f t="shared" si="1"/>
        <v>64615.384615384617</v>
      </c>
      <c r="H31" s="60">
        <f>I30+0.01</f>
        <v>1000000.01</v>
      </c>
      <c r="I31" s="61" t="s">
        <v>37</v>
      </c>
    </row>
    <row r="32" spans="1:9" s="2" customFormat="1" ht="24.5" customHeight="1" x14ac:dyDescent="0.3">
      <c r="A32" s="36"/>
      <c r="D32" s="37">
        <f>SUM(D29:D31)</f>
        <v>400000</v>
      </c>
      <c r="E32" s="38"/>
      <c r="F32" s="37">
        <f>SUM(F29:F31)</f>
        <v>68461.538461538468</v>
      </c>
    </row>
    <row r="33" spans="1:6" s="2" customFormat="1" ht="20.25" customHeight="1" x14ac:dyDescent="0.3">
      <c r="A33" s="36"/>
    </row>
    <row r="34" spans="1:6" s="2" customFormat="1" ht="20.25" customHeight="1" x14ac:dyDescent="0.3">
      <c r="A34" s="36"/>
    </row>
    <row r="35" spans="1:6" s="1" customFormat="1" ht="11.5" x14ac:dyDescent="0.25">
      <c r="B35" s="49" t="s">
        <v>16</v>
      </c>
      <c r="C35" s="50"/>
      <c r="D35" s="51"/>
      <c r="E35" s="50"/>
      <c r="F35" s="52"/>
    </row>
    <row r="36" spans="1:6" s="1" customFormat="1" ht="22.25" customHeight="1" x14ac:dyDescent="0.2">
      <c r="B36" s="70" t="s">
        <v>17</v>
      </c>
      <c r="C36" s="70"/>
      <c r="D36" s="70"/>
      <c r="E36" s="70"/>
      <c r="F36" s="70"/>
    </row>
    <row r="37" spans="1:6" s="1" customFormat="1" ht="11.5" x14ac:dyDescent="0.25">
      <c r="B37" s="49" t="s">
        <v>18</v>
      </c>
      <c r="C37" s="50"/>
      <c r="D37" s="51"/>
      <c r="E37" s="50"/>
      <c r="F37" s="52"/>
    </row>
    <row r="38" spans="1:6" s="1" customFormat="1" ht="11.5" x14ac:dyDescent="0.25">
      <c r="B38" s="49" t="s">
        <v>41</v>
      </c>
      <c r="C38" s="50"/>
      <c r="D38" s="51"/>
      <c r="E38" s="50"/>
      <c r="F38" s="52"/>
    </row>
    <row r="39" spans="1:6" s="1" customFormat="1" ht="11.5" x14ac:dyDescent="0.25">
      <c r="B39" s="49" t="s">
        <v>20</v>
      </c>
      <c r="C39" s="50"/>
      <c r="D39" s="51"/>
      <c r="E39" s="50"/>
      <c r="F39" s="52"/>
    </row>
    <row r="40" spans="1:6" s="2" customFormat="1" ht="20.25" customHeight="1" x14ac:dyDescent="0.3">
      <c r="A40" s="36"/>
    </row>
    <row r="41" spans="1:6" s="2" customFormat="1" ht="20.25" customHeight="1" x14ac:dyDescent="0.3">
      <c r="A41" s="36"/>
    </row>
    <row r="42" spans="1:6" s="2" customFormat="1" ht="20.25" customHeight="1" x14ac:dyDescent="0.3">
      <c r="A42" s="36"/>
    </row>
    <row r="43" spans="1:6" s="2" customFormat="1" ht="20.25" customHeight="1" x14ac:dyDescent="0.3">
      <c r="A43" s="36"/>
    </row>
    <row r="44" spans="1:6" s="2" customFormat="1" ht="20.25" customHeight="1" x14ac:dyDescent="0.3">
      <c r="A44" s="36"/>
    </row>
    <row r="45" spans="1:6" ht="20.25" customHeight="1" x14ac:dyDescent="0.25">
      <c r="B45" s="40"/>
      <c r="C45" s="41"/>
      <c r="D45" s="42"/>
      <c r="E45" s="43"/>
    </row>
    <row r="46" spans="1:6" ht="18.5" customHeight="1" x14ac:dyDescent="0.25">
      <c r="B46" s="67"/>
      <c r="C46" s="67"/>
      <c r="D46" s="67"/>
      <c r="E46" s="67"/>
    </row>
    <row r="47" spans="1:6" ht="20.25" customHeight="1" x14ac:dyDescent="0.25">
      <c r="B47" s="40"/>
      <c r="C47" s="41"/>
      <c r="D47" s="42"/>
      <c r="E47" s="43"/>
    </row>
    <row r="48" spans="1:6" ht="26.25" customHeight="1" x14ac:dyDescent="0.25">
      <c r="B48" s="40"/>
      <c r="C48" s="41"/>
      <c r="D48" s="42"/>
      <c r="E48" s="43"/>
    </row>
    <row r="49" spans="2:5" x14ac:dyDescent="0.25">
      <c r="B49" s="40"/>
      <c r="C49" s="41"/>
      <c r="D49" s="42"/>
      <c r="E49" s="43"/>
    </row>
    <row r="50" spans="2:5" x14ac:dyDescent="0.25">
      <c r="B50" s="45"/>
      <c r="C50" s="46"/>
      <c r="D50" s="47"/>
      <c r="E50" s="48"/>
    </row>
  </sheetData>
  <sheetProtection algorithmName="SHA-512" hashValue="CuT1CY22msYsa3KMBaWwhBl26IVCsdJZDaIZ3vGEcavSX6NWQHvLeiMmXTXvn8Mb60tw8jT2+IrqT3w0wD7VuQ==" saltValue="d/6tYeBkE8kBLvtubPO2aQ==" spinCount="100000" sheet="1" selectLockedCells="1"/>
  <mergeCells count="7">
    <mergeCell ref="H27:I27"/>
    <mergeCell ref="B46:E46"/>
    <mergeCell ref="B27:C27"/>
    <mergeCell ref="D27:D28"/>
    <mergeCell ref="E27:E28"/>
    <mergeCell ref="F27:F28"/>
    <mergeCell ref="B36:F3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4E09D-3B60-47DE-91D0-DBFBE2DF5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712293-6C8B-4891-8331-326D5F0CE273}">
  <ds:schemaRefs>
    <ds:schemaRef ds:uri="http://schemas.microsoft.com/office/infopath/2007/PartnerControls"/>
    <ds:schemaRef ds:uri="http://schemas.microsoft.com/office/2006/metadata/properties"/>
    <ds:schemaRef ds:uri="20291ebb-8fd5-4a4a-b5a6-ec5249e68ab7"/>
    <ds:schemaRef ds:uri="http://purl.org/dc/terms/"/>
    <ds:schemaRef ds:uri="http://schemas.microsoft.com/office/2006/documentManagement/types"/>
    <ds:schemaRef ds:uri="71037282-4172-42af-8e02-c41ee92b0631"/>
    <ds:schemaRef ds:uri="http://purl.org/dc/dcmitype/"/>
    <ds:schemaRef ds:uri="http://schemas.microsoft.com/sharepoint/v3"/>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8B96767-9FE7-48AE-87E3-72545656BB68}">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Annual Tax Calc</vt:lpstr>
      <vt:lpstr>Cumulative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Marema, Bazil</cp:lastModifiedBy>
  <cp:lastPrinted>2014-12-19T13:18:01Z</cp:lastPrinted>
  <dcterms:created xsi:type="dcterms:W3CDTF">2011-10-12T07:08:14Z</dcterms:created>
  <dcterms:modified xsi:type="dcterms:W3CDTF">2025-10-21T10:52:46Z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