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71" documentId="13_ncr:1_{FF20D81D-0209-419F-83BE-B61C9DB9A181}" xr6:coauthVersionLast="47" xr6:coauthVersionMax="47" xr10:uidLastSave="{E36AF0FC-5CE8-4085-9526-245C0BB1F8FA}"/>
  <bookViews>
    <workbookView xWindow="-110" yWindow="-110" windowWidth="20420" windowHeight="15500" tabRatio="835" xr2:uid="{00000000-000D-0000-FFFF-FFFF00000000}"/>
  </bookViews>
  <sheets>
    <sheet name="ITS" sheetId="33" r:id="rId1"/>
    <sheet name="CN Calc" sheetId="18" r:id="rId2"/>
    <sheet name="CE Calc" sheetId="32" r:id="rId3"/>
    <sheet name="TA Calc" sheetId="29" r:id="rId4"/>
    <sheet name="FPC Calc" sheetId="30" r:id="rId5"/>
    <sheet name="Number of Parts" sheetId="26" state="hidden" r:id="rId6"/>
    <sheet name="Tables" sheetId="31" state="hidden" r:id="rId7"/>
    <sheet name="List" sheetId="28" state="hidden" r:id="rId8"/>
    <sheet name="LookUp List" sheetId="17" state="hidden" r:id="rId9"/>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33" l="1"/>
  <c r="D20" i="33" l="1"/>
  <c r="E29" i="33"/>
  <c r="E30" i="33" s="1"/>
  <c r="E31" i="33" s="1"/>
  <c r="E32" i="33" s="1"/>
  <c r="E33" i="33" s="1"/>
  <c r="D16" i="33"/>
  <c r="D18" i="33" s="1"/>
  <c r="D19" i="33" l="1"/>
  <c r="D21" i="33" s="1"/>
  <c r="D23" i="33" s="1"/>
  <c r="D24" i="32" l="1"/>
  <c r="D18" i="18"/>
  <c r="D19" i="18" s="1"/>
  <c r="D21" i="30" l="1"/>
  <c r="D23" i="32"/>
  <c r="D22" i="32"/>
  <c r="D19" i="30"/>
  <c r="D20" i="30" s="1"/>
  <c r="D18" i="29"/>
  <c r="D20" i="32"/>
  <c r="D21" i="32" s="1"/>
  <c r="D28" i="32"/>
  <c r="D19" i="29" l="1"/>
  <c r="D22" i="29" s="1"/>
  <c r="D22" i="30"/>
  <c r="D25" i="32"/>
  <c r="D26" i="32" s="1"/>
  <c r="D22" i="18"/>
  <c r="D27" i="32" l="1"/>
  <c r="D29" i="32" s="1"/>
  <c r="D16" i="32" s="1"/>
  <c r="D23" i="30"/>
  <c r="D23" i="29"/>
  <c r="D23" i="18"/>
  <c r="D24" i="18" l="1"/>
  <c r="D24" i="29" l="1"/>
  <c r="D24" i="30"/>
  <c r="F45" i="31"/>
  <c r="F44" i="31"/>
  <c r="C44" i="31"/>
  <c r="B44" i="31"/>
  <c r="F43" i="31"/>
  <c r="C43" i="31"/>
  <c r="B43" i="31"/>
  <c r="C42" i="31"/>
  <c r="D14" i="18" l="1"/>
  <c r="D14" i="29" l="1"/>
  <c r="D15" i="30"/>
</calcChain>
</file>

<file path=xl/sharedStrings.xml><?xml version="1.0" encoding="utf-8"?>
<sst xmlns="http://schemas.openxmlformats.org/spreadsheetml/2006/main" count="329" uniqueCount="142">
  <si>
    <t>=</t>
  </si>
  <si>
    <t>Calculation Detail</t>
  </si>
  <si>
    <t>-</t>
  </si>
  <si>
    <t>x</t>
  </si>
  <si>
    <t>Percentage given</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</si>
  <si>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</si>
  <si>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</si>
  <si>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</si>
  <si>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</si>
  <si>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</si>
  <si>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Number of parts</t>
  </si>
  <si>
    <t>Y</t>
  </si>
  <si>
    <t>N</t>
  </si>
  <si>
    <t>Taxable value of allowances</t>
  </si>
  <si>
    <t>Taxable value of fringe benefits</t>
  </si>
  <si>
    <t>Periodic/Annual Earnings</t>
  </si>
  <si>
    <t>*</t>
  </si>
  <si>
    <t>CN due in this period by the employer</t>
  </si>
  <si>
    <t>CN payable by employer</t>
  </si>
  <si>
    <t>X</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</si>
  <si>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</si>
  <si>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</si>
  <si>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</si>
  <si>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</si>
  <si>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</si>
  <si>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</si>
  <si>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</si>
  <si>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</si>
  <si>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</si>
  <si>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</si>
  <si>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</si>
  <si>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</si>
  <si>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</si>
  <si>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</si>
  <si>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</si>
  <si>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</si>
  <si>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</si>
  <si>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</si>
  <si>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</si>
  <si>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Calculate TA According to Statutory Rates</t>
  </si>
  <si>
    <t>TA due in this period by the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</si>
  <si>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</si>
  <si>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</si>
  <si>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</si>
  <si>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</si>
  <si>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</si>
  <si>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</si>
  <si>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</si>
  <si>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</si>
  <si>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</si>
  <si>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</si>
  <si>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</si>
  <si>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</si>
  <si>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</si>
  <si>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</si>
  <si>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</si>
  <si>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</si>
  <si>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</si>
  <si>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</si>
  <si>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</si>
  <si>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</si>
  <si>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</si>
  <si>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</si>
  <si>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</si>
  <si>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</si>
  <si>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</si>
  <si>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CN</t>
  </si>
  <si>
    <t>IGR</t>
  </si>
  <si>
    <t>For example annual bonus</t>
  </si>
  <si>
    <t>/</t>
  </si>
  <si>
    <t>Exceeding 2 400 000</t>
  </si>
  <si>
    <t>FPC on Normal Earnings</t>
  </si>
  <si>
    <t>Calculate CN According to statutory %</t>
  </si>
  <si>
    <t>To the maximum of 5 part</t>
  </si>
  <si>
    <t>**</t>
  </si>
  <si>
    <t>Can be 1.5 in certain scenarios</t>
  </si>
  <si>
    <t>Taxable salary for the tax year</t>
  </si>
  <si>
    <t>Days employed in the tax year</t>
  </si>
  <si>
    <t>Total days in the tax year</t>
  </si>
  <si>
    <t>360</t>
  </si>
  <si>
    <t>This will always be 360 for the tax year</t>
  </si>
  <si>
    <t>CN on employment income for the tax year</t>
  </si>
  <si>
    <t>Taxable employment income for the tax year</t>
  </si>
  <si>
    <t>CN for the tax year</t>
  </si>
  <si>
    <t>Employer CN contribution already contributed for the tax year (excluding current period)</t>
  </si>
  <si>
    <t>CN employer contribution due in this period</t>
  </si>
  <si>
    <t>TA already contributed for the tax year (excluding current period)</t>
  </si>
  <si>
    <t>TA on employment income for the tax year</t>
  </si>
  <si>
    <t>TA already paud/contributed during the tax year (excluding the current period)</t>
  </si>
  <si>
    <t>FPC already contributed for the tax year (excluding current period)</t>
  </si>
  <si>
    <t>FPC on employment income for the tax year</t>
  </si>
  <si>
    <t>HIDE</t>
  </si>
  <si>
    <t>Is this employee an expatriate?</t>
  </si>
  <si>
    <t>Indicate whether this employee is an expatriate (select Y or n from the list)</t>
  </si>
  <si>
    <t>CE due for the period</t>
  </si>
  <si>
    <t>CE contribution for the tax year</t>
  </si>
  <si>
    <t>CE already contributed during the year (excluding current period)</t>
  </si>
  <si>
    <t>CE already contributed during the tax year (excluding current period)</t>
  </si>
  <si>
    <t>Taxable salary/wage for the tax year</t>
  </si>
  <si>
    <t>Annualised salary/wage</t>
  </si>
  <si>
    <t>Indicate whether this employee is employed in the agricultural regime (included in the categories listed in article 147 of the CGI)</t>
  </si>
  <si>
    <t>Employee employed in the agricultural regime (included in the categories listed in article 147 of the CGI)?</t>
  </si>
  <si>
    <t>HIDE - AGRICULTURAL</t>
  </si>
  <si>
    <t>HIDE - GENERAL AND EXPATRIATE</t>
  </si>
  <si>
    <t>HIDE - AGRICULTURAL AND EXPATRIATE</t>
  </si>
  <si>
    <t>Contribution %</t>
  </si>
  <si>
    <t>CE payable by the employer</t>
  </si>
  <si>
    <t>250</t>
  </si>
  <si>
    <r>
      <t>Enter the applicable year-to-date values in the</t>
    </r>
    <r>
      <rPr>
        <b/>
        <sz val="11"/>
        <color rgb="FFFF5800"/>
        <rFont val="Sage Text Medium"/>
      </rPr>
      <t xml:space="preserve"> </t>
    </r>
    <r>
      <rPr>
        <b/>
        <sz val="11"/>
        <color rgb="FF00DC00"/>
        <rFont val="Sage Text Medium"/>
      </rPr>
      <t>green</t>
    </r>
    <r>
      <rPr>
        <b/>
        <sz val="11"/>
        <rFont val="Sage Text Medium"/>
      </rPr>
      <t xml:space="preserve"> areas</t>
    </r>
  </si>
  <si>
    <r>
      <t>Enter the applicable year-to-date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</si>
  <si>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</si>
  <si>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year-to-date values in the</t>
    </r>
    <r>
      <rPr>
        <b/>
        <sz val="11"/>
        <color rgb="FF00D739"/>
        <rFont val="Sage Text Medium"/>
      </rPr>
      <t xml:space="preserve"> green</t>
    </r>
    <r>
      <rPr>
        <b/>
        <sz val="11"/>
        <rFont val="Sage Text Medium"/>
      </rPr>
      <t xml:space="preserve"> areas</t>
    </r>
  </si>
  <si>
    <t>Enter amounts only in the grey fields</t>
  </si>
  <si>
    <t>Basic Salary</t>
  </si>
  <si>
    <t>Other taxable earnings/allowances</t>
  </si>
  <si>
    <t>Taxable income</t>
  </si>
  <si>
    <t>Less:RICF - Reduction for dependents</t>
  </si>
  <si>
    <t>Tax rate</t>
  </si>
  <si>
    <t>Tax per bracket     (GNF)</t>
  </si>
  <si>
    <t>From (GNF)</t>
  </si>
  <si>
    <t>To (GNF)</t>
  </si>
  <si>
    <t>Above</t>
  </si>
  <si>
    <t>Tax Reduction for Family Charges</t>
  </si>
  <si>
    <t>Monthly amount in CFA francs</t>
  </si>
  <si>
    <t>Annual amount in CFA francs</t>
  </si>
  <si>
    <t>Taxable salary for the year</t>
  </si>
  <si>
    <t>Bonus</t>
  </si>
  <si>
    <t>Gross Annual Tax</t>
  </si>
  <si>
    <t>Annual tax</t>
  </si>
  <si>
    <t>The regularization calculation will always be with the full % of 1,2%, the employer must then provide proof of the training carried out (approval from the professional training development fund, contracts, invoices etc.) and there may be residual tax payable if the training plans are less than 0,6% or if the 0,6% paid during the year is less than what should have been paid or if all or part of the 0,6% has not been used for professional traning purposes. This calculation may happen outside the payroll (for reporting purposes)</t>
  </si>
  <si>
    <t>Salary/wage must be annualised to determine of the annual salary/wage is below the annual minimum of 320 000</t>
  </si>
  <si>
    <t>Annual tax table</t>
  </si>
  <si>
    <t>Monthly Tax Calculation - 2026</t>
  </si>
  <si>
    <t>© Copyright 2026 by Sage South Africa, a division of Sage South Africa (Pty) Ltd hereinafter referred to as “Sage”, under the Copyright Law of the Republic of South Africa.</t>
  </si>
  <si>
    <t>Regularization National Contribution (CN) Calculation for Ivory Coast 2026</t>
  </si>
  <si>
    <t>Regularization Employer Contribution (CE) Calculation for Ivory Coast 2026</t>
  </si>
  <si>
    <t>Regularization Apprenticeship Tax (TA) Calculation for Ivory Coast 2026</t>
  </si>
  <si>
    <t>RegularizationVocational Training Tax (FPC) Calculation for Ivory Coast 2026</t>
  </si>
  <si>
    <t xml:space="preserve">Annual Income Bracket </t>
  </si>
  <si>
    <t>Less: ITS already paid/withheld during the tax year (excluding current period)</t>
  </si>
  <si>
    <t>ITS Due for the period</t>
  </si>
  <si>
    <t>Cannot give rise to a refund - if more than ITS then ITS is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</si>
</sst>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_ ;_ * \-#,##0_ ;_ * &quot;-&quot;_ ;_ @_ "/>
    <numFmt numFmtId="165" formatCode="_ * #,##0.00_ ;_ * \-#,##0.00_ ;_ * &quot;-&quot;??_ ;_ @_ "/>
    <numFmt numFmtId="166" formatCode="#,##0_ ;\-#,##0\ "/>
    <numFmt numFmtId="167" formatCode="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11"/>
      <name val="Calibri"/>
      <family val="2"/>
      <scheme val="minor"/>
    </font>
    <font>
      <b/>
      <sz val="8"/>
      <color theme="0"/>
      <name val="Arial"/>
      <family val="2"/>
    </font>
    <font>
      <b/>
      <sz val="10"/>
      <color theme="0"/>
      <name val="Arial"/>
      <family val="2"/>
    </font>
    <font>
      <sz val="10"/>
      <color theme="0"/>
      <name val="Arial"/>
      <family val="2"/>
    </font>
    <font>
      <b/>
      <sz val="12"/>
      <color theme="0"/>
      <name val="Sage Text Medium"/>
    </font>
    <font>
      <b/>
      <sz val="11"/>
      <name val="Sage Text Medium"/>
    </font>
    <font>
      <b/>
      <sz val="11"/>
      <color rgb="FFFF5800"/>
      <name val="Sage Text Medium"/>
    </font>
    <font>
      <b/>
      <sz val="11"/>
      <color rgb="FF00DC00"/>
      <name val="Sage Text Medium"/>
    </font>
    <font>
      <b/>
      <sz val="11"/>
      <color rgb="FF00D739"/>
      <name val="Sage Text Medium"/>
    </font>
    <font>
      <i/>
      <sz val="9"/>
      <color theme="1"/>
      <name val="Sage Text Light"/>
    </font>
    <font>
      <i/>
      <sz val="8"/>
      <color theme="1"/>
      <name val="Sage Text Light"/>
    </font>
    <font>
      <sz val="8"/>
      <color theme="1"/>
      <name val="Sage Text Light"/>
    </font>
    <font>
      <sz val="9"/>
      <color theme="1"/>
      <name val="Sage Text Light"/>
    </font>
    <font>
      <sz val="10"/>
      <name val="Sage UI"/>
    </font>
    <font>
      <b/>
      <sz val="9"/>
      <name val="Sage UI"/>
    </font>
    <font>
      <b/>
      <sz val="10"/>
      <name val="Sage UI"/>
    </font>
    <font>
      <sz val="9"/>
      <name val="Sage UI"/>
    </font>
    <font>
      <sz val="9"/>
      <color theme="1"/>
      <name val="Sage UI"/>
    </font>
    <font>
      <sz val="8"/>
      <name val="Sage UI"/>
    </font>
    <font>
      <b/>
      <sz val="10"/>
      <color theme="1"/>
      <name val="Sage UI"/>
    </font>
    <font>
      <b/>
      <u/>
      <sz val="10"/>
      <name val="Sage UI"/>
    </font>
    <font>
      <sz val="10"/>
      <color theme="1"/>
      <name val="Sage UI"/>
    </font>
    <font>
      <b/>
      <sz val="9"/>
      <color theme="1"/>
      <name val="Sage Text Light"/>
    </font>
    <font>
      <b/>
      <sz val="9"/>
      <color theme="0"/>
      <name val="Sage UI"/>
    </font>
    <font>
      <b/>
      <sz val="9"/>
      <color theme="1"/>
      <name val="Sage UI"/>
    </font>
    <font>
      <b/>
      <sz val="11"/>
      <color theme="0"/>
      <name val="Sage UI"/>
    </font>
    <font>
      <b/>
      <sz val="10"/>
      <color theme="0"/>
      <name val="Sage UI"/>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
      <sz val="8"/>
      <name val="Arial"/>
      <family val="2"/>
    </font>
    <font>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1"/>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indexed="64"/>
      </bottom>
      <diagonal/>
    </border>
  </borders>
  <cellStyleXfs count="35">
    <xf numFmtId="0" fontId="0"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6" fillId="0" borderId="0"/>
    <xf numFmtId="0" fontId="4" fillId="0" borderId="0"/>
    <xf numFmtId="0" fontId="4" fillId="0" borderId="0"/>
    <xf numFmtId="165"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1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06">
    <xf numFmtId="0" fontId="0" fillId="0" borderId="0" xfId="0"/>
    <xf numFmtId="0" fontId="8" fillId="0" borderId="0" xfId="0" applyFont="1"/>
    <xf numFmtId="0" fontId="9"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165" fontId="8" fillId="0" borderId="0" xfId="1" applyFont="1"/>
    <xf numFmtId="0" fontId="8" fillId="2" borderId="0" xfId="0" applyFont="1" applyFill="1"/>
    <xf numFmtId="1" fontId="0" fillId="0" borderId="0" xfId="0" applyNumberFormat="1"/>
    <xf numFmtId="49" fontId="14" fillId="0" borderId="6" xfId="1" applyNumberFormat="1" applyFont="1" applyBorder="1" applyAlignment="1"/>
    <xf numFmtId="49" fontId="14" fillId="0" borderId="6" xfId="0" applyNumberFormat="1" applyFont="1" applyBorder="1" applyAlignment="1">
      <alignment horizontal="center"/>
    </xf>
    <xf numFmtId="0" fontId="6" fillId="0" borderId="0" xfId="0" applyFont="1"/>
    <xf numFmtId="0" fontId="8" fillId="0" borderId="0" xfId="4" applyFont="1"/>
    <xf numFmtId="0" fontId="7" fillId="0" borderId="0" xfId="4" applyFont="1"/>
    <xf numFmtId="0" fontId="15" fillId="5" borderId="1" xfId="4" applyFont="1" applyFill="1" applyBorder="1" applyAlignment="1">
      <alignment wrapText="1"/>
    </xf>
    <xf numFmtId="0" fontId="16" fillId="5" borderId="1" xfId="4" applyFont="1" applyFill="1" applyBorder="1" applyAlignment="1">
      <alignment horizontal="center"/>
    </xf>
    <xf numFmtId="0" fontId="8" fillId="0" borderId="1" xfId="4" applyFont="1" applyBorder="1" applyAlignment="1">
      <alignment horizontal="right"/>
    </xf>
    <xf numFmtId="0" fontId="8" fillId="0" borderId="31" xfId="4" applyFont="1" applyBorder="1" applyAlignment="1">
      <alignment horizontal="right"/>
    </xf>
    <xf numFmtId="0" fontId="17" fillId="5" borderId="1" xfId="0" applyFont="1" applyFill="1" applyBorder="1"/>
    <xf numFmtId="4" fontId="8" fillId="0" borderId="1" xfId="4" applyNumberFormat="1" applyFont="1" applyBorder="1"/>
    <xf numFmtId="4" fontId="8" fillId="0" borderId="1" xfId="26" applyNumberFormat="1" applyFont="1" applyBorder="1"/>
    <xf numFmtId="4" fontId="8" fillId="0" borderId="1" xfId="0" applyNumberFormat="1" applyFont="1" applyBorder="1"/>
    <xf numFmtId="4" fontId="0" fillId="0" borderId="1" xfId="0" applyNumberFormat="1" applyBorder="1"/>
    <xf numFmtId="10" fontId="0" fillId="0" borderId="0" xfId="0" applyNumberFormat="1"/>
    <xf numFmtId="0" fontId="23" fillId="0" borderId="0" xfId="0" applyFont="1" applyAlignment="1">
      <alignment horizontal="left" vertical="top" wrapText="1"/>
    </xf>
    <xf numFmtId="0" fontId="23" fillId="0" borderId="0" xfId="0" applyFont="1" applyAlignment="1">
      <alignment horizontal="left"/>
    </xf>
    <xf numFmtId="0" fontId="23" fillId="0" borderId="0" xfId="0" applyFont="1" applyAlignment="1">
      <alignment horizontal="left" wrapText="1"/>
    </xf>
    <xf numFmtId="0" fontId="24" fillId="0" borderId="0" xfId="0" applyFont="1"/>
    <xf numFmtId="0" fontId="25" fillId="0" borderId="0" xfId="0" applyFont="1"/>
    <xf numFmtId="0" fontId="23" fillId="0" borderId="0" xfId="0" applyFont="1"/>
    <xf numFmtId="0" fontId="23" fillId="0" borderId="0" xfId="0" applyFont="1" applyAlignment="1">
      <alignment horizontal="center" vertical="top" wrapText="1"/>
    </xf>
    <xf numFmtId="0" fontId="26" fillId="0" borderId="0" xfId="0" applyFont="1"/>
    <xf numFmtId="165" fontId="26" fillId="0" borderId="0" xfId="1" applyFont="1" applyProtection="1">
      <protection locked="0"/>
    </xf>
    <xf numFmtId="0" fontId="26" fillId="0" borderId="0" xfId="0" applyFont="1" applyAlignment="1">
      <alignment vertical="center"/>
    </xf>
    <xf numFmtId="165" fontId="26" fillId="0" borderId="0" xfId="1" applyFont="1"/>
    <xf numFmtId="49" fontId="27" fillId="0" borderId="1" xfId="1" applyNumberFormat="1" applyFont="1" applyBorder="1" applyAlignment="1">
      <alignment wrapText="1"/>
    </xf>
    <xf numFmtId="49" fontId="27" fillId="9" borderId="1" xfId="0" applyNumberFormat="1" applyFont="1" applyFill="1" applyBorder="1" applyAlignment="1" applyProtection="1">
      <alignment horizontal="right"/>
      <protection locked="0"/>
    </xf>
    <xf numFmtId="49" fontId="27" fillId="0" borderId="1" xfId="1" applyNumberFormat="1" applyFont="1" applyBorder="1" applyAlignment="1"/>
    <xf numFmtId="0" fontId="27" fillId="0" borderId="1" xfId="0" applyFont="1" applyBorder="1"/>
    <xf numFmtId="166" fontId="27" fillId="9" borderId="1" xfId="1" applyNumberFormat="1" applyFont="1" applyFill="1" applyBorder="1" applyProtection="1">
      <protection locked="0"/>
    </xf>
    <xf numFmtId="0" fontId="29" fillId="0" borderId="1" xfId="0" applyFont="1" applyBorder="1"/>
    <xf numFmtId="166" fontId="29" fillId="0" borderId="5" xfId="1" applyNumberFormat="1" applyFont="1" applyBorder="1"/>
    <xf numFmtId="0" fontId="33" fillId="0" borderId="0" xfId="0" applyFont="1" applyAlignment="1">
      <alignment horizontal="left"/>
    </xf>
    <xf numFmtId="0" fontId="33" fillId="0" borderId="0" xfId="0" applyFont="1"/>
    <xf numFmtId="165" fontId="34" fillId="0" borderId="0" xfId="1" applyFont="1" applyAlignment="1">
      <alignment horizontal="center"/>
    </xf>
    <xf numFmtId="49" fontId="27" fillId="3" borderId="1" xfId="0" applyNumberFormat="1" applyFont="1" applyFill="1" applyBorder="1" applyAlignment="1">
      <alignment horizontal="right"/>
    </xf>
    <xf numFmtId="0" fontId="29" fillId="0" borderId="0" xfId="0" applyFont="1"/>
    <xf numFmtId="164" fontId="27" fillId="0" borderId="0" xfId="1" applyNumberFormat="1" applyFont="1"/>
    <xf numFmtId="0" fontId="29" fillId="0" borderId="1" xfId="0" applyFont="1" applyBorder="1" applyAlignment="1">
      <alignment horizontal="center"/>
    </xf>
    <xf numFmtId="0" fontId="27" fillId="0" borderId="1" xfId="0" applyFont="1" applyBorder="1" applyAlignment="1">
      <alignment horizontal="left"/>
    </xf>
    <xf numFmtId="165" fontId="27" fillId="0" borderId="1" xfId="1" applyFont="1" applyFill="1" applyBorder="1"/>
    <xf numFmtId="0" fontId="35" fillId="0" borderId="1" xfId="0" applyFont="1" applyBorder="1" applyAlignment="1">
      <alignment horizontal="left"/>
    </xf>
    <xf numFmtId="166" fontId="27" fillId="0" borderId="1" xfId="1" applyNumberFormat="1" applyFont="1" applyFill="1" applyBorder="1"/>
    <xf numFmtId="166" fontId="27" fillId="0" borderId="1" xfId="1" applyNumberFormat="1" applyFont="1" applyBorder="1"/>
    <xf numFmtId="10" fontId="27" fillId="0" borderId="1" xfId="1" applyNumberFormat="1" applyFont="1" applyBorder="1" applyAlignment="1">
      <alignment horizontal="right"/>
    </xf>
    <xf numFmtId="0" fontId="29" fillId="6" borderId="1" xfId="0" applyFont="1" applyFill="1" applyBorder="1"/>
    <xf numFmtId="166" fontId="29" fillId="6" borderId="5" xfId="1" applyNumberFormat="1" applyFont="1" applyFill="1" applyBorder="1"/>
    <xf numFmtId="0" fontId="27" fillId="0" borderId="0" xfId="0" applyFont="1"/>
    <xf numFmtId="10" fontId="27" fillId="0" borderId="1" xfId="1" applyNumberFormat="1" applyFont="1" applyBorder="1"/>
    <xf numFmtId="0" fontId="29" fillId="0" borderId="0" xfId="0" applyFont="1" applyAlignment="1">
      <alignment horizontal="center"/>
    </xf>
    <xf numFmtId="165" fontId="27" fillId="0" borderId="0" xfId="1" applyFont="1" applyFill="1" applyBorder="1"/>
    <xf numFmtId="166" fontId="29" fillId="6" borderId="1" xfId="1" applyNumberFormat="1" applyFont="1" applyFill="1" applyBorder="1"/>
    <xf numFmtId="0" fontId="30" fillId="0" borderId="1" xfId="4" applyFont="1" applyBorder="1"/>
    <xf numFmtId="165" fontId="27" fillId="0" borderId="1" xfId="1" applyFont="1" applyBorder="1"/>
    <xf numFmtId="49" fontId="27" fillId="4" borderId="1" xfId="0" applyNumberFormat="1" applyFont="1" applyFill="1" applyBorder="1" applyAlignment="1" applyProtection="1">
      <alignment horizontal="right"/>
      <protection locked="0"/>
    </xf>
    <xf numFmtId="166" fontId="27" fillId="4" borderId="1" xfId="1" applyNumberFormat="1" applyFont="1" applyFill="1" applyBorder="1" applyProtection="1">
      <protection locked="0"/>
    </xf>
    <xf numFmtId="49" fontId="29" fillId="0" borderId="6" xfId="1" applyNumberFormat="1" applyFont="1" applyBorder="1" applyAlignment="1"/>
    <xf numFmtId="49" fontId="29" fillId="0" borderId="6" xfId="0" applyNumberFormat="1" applyFont="1" applyBorder="1" applyAlignment="1">
      <alignment horizontal="center"/>
    </xf>
    <xf numFmtId="0" fontId="27" fillId="7" borderId="1" xfId="0" applyFont="1" applyFill="1" applyBorder="1"/>
    <xf numFmtId="1" fontId="27" fillId="0" borderId="1" xfId="1" applyNumberFormat="1" applyFont="1" applyBorder="1"/>
    <xf numFmtId="49" fontId="27" fillId="9" borderId="6" xfId="0" applyNumberFormat="1" applyFont="1" applyFill="1" applyBorder="1" applyAlignment="1" applyProtection="1">
      <alignment horizontal="right"/>
      <protection locked="0"/>
    </xf>
    <xf numFmtId="165" fontId="27" fillId="6" borderId="1" xfId="1" applyFont="1" applyFill="1" applyBorder="1"/>
    <xf numFmtId="0" fontId="36" fillId="0" borderId="0" xfId="0" applyFont="1"/>
    <xf numFmtId="165" fontId="25" fillId="0" borderId="0" xfId="1" applyFont="1"/>
    <xf numFmtId="10" fontId="27" fillId="3" borderId="1" xfId="0" applyNumberFormat="1" applyFont="1" applyFill="1" applyBorder="1" applyAlignment="1">
      <alignment horizontal="right"/>
    </xf>
    <xf numFmtId="0" fontId="29" fillId="6" borderId="1" xfId="0" applyFont="1" applyFill="1" applyBorder="1" applyAlignment="1">
      <alignment horizontal="left"/>
    </xf>
    <xf numFmtId="0" fontId="32" fillId="0" borderId="1" xfId="4" applyFont="1" applyBorder="1"/>
    <xf numFmtId="0" fontId="28" fillId="0" borderId="0" xfId="4" applyFont="1"/>
    <xf numFmtId="0" fontId="37" fillId="8" borderId="1" xfId="4" applyFont="1" applyFill="1" applyBorder="1" applyAlignment="1">
      <alignment horizontal="center" vertical="center" wrapText="1"/>
    </xf>
    <xf numFmtId="0" fontId="30" fillId="0" borderId="0" xfId="4" applyFont="1"/>
    <xf numFmtId="2" fontId="30" fillId="0" borderId="1" xfId="4" applyNumberFormat="1" applyFont="1" applyBorder="1"/>
    <xf numFmtId="0" fontId="30" fillId="0" borderId="2" xfId="26" applyFont="1" applyBorder="1" applyAlignment="1">
      <alignment horizontal="left"/>
    </xf>
    <xf numFmtId="0" fontId="30" fillId="0" borderId="4" xfId="26" applyFont="1" applyBorder="1" applyAlignment="1">
      <alignment horizontal="left"/>
    </xf>
    <xf numFmtId="0" fontId="38" fillId="0" borderId="0" xfId="4" applyFont="1"/>
    <xf numFmtId="0" fontId="33" fillId="6" borderId="20" xfId="4" applyFont="1" applyFill="1" applyBorder="1" applyAlignment="1">
      <alignment horizontal="center"/>
    </xf>
    <xf numFmtId="0" fontId="33" fillId="6" borderId="1" xfId="4" applyFont="1" applyFill="1" applyBorder="1" applyAlignment="1">
      <alignment horizontal="center"/>
    </xf>
    <xf numFmtId="0" fontId="33" fillId="6" borderId="29" xfId="0" applyFont="1" applyFill="1" applyBorder="1" applyAlignment="1">
      <alignment horizontal="center"/>
    </xf>
    <xf numFmtId="4" fontId="32" fillId="0" borderId="20" xfId="0" applyNumberFormat="1" applyFont="1" applyBorder="1"/>
    <xf numFmtId="4" fontId="32" fillId="0" borderId="1" xfId="4" applyNumberFormat="1" applyFont="1" applyBorder="1"/>
    <xf numFmtId="0" fontId="32" fillId="0" borderId="1" xfId="4" applyFont="1" applyBorder="1" applyAlignment="1">
      <alignment horizontal="right"/>
    </xf>
    <xf numFmtId="0" fontId="32" fillId="0" borderId="1" xfId="4" applyFont="1" applyBorder="1" applyAlignment="1">
      <alignment horizontal="center"/>
    </xf>
    <xf numFmtId="49" fontId="32" fillId="0" borderId="1" xfId="4" applyNumberFormat="1" applyFont="1" applyBorder="1" applyAlignment="1">
      <alignment horizontal="center"/>
    </xf>
    <xf numFmtId="0" fontId="27" fillId="0" borderId="29" xfId="0" applyFont="1" applyBorder="1"/>
    <xf numFmtId="4" fontId="32" fillId="0" borderId="1" xfId="26" applyNumberFormat="1" applyFont="1" applyBorder="1"/>
    <xf numFmtId="4" fontId="32" fillId="0" borderId="30" xfId="0" applyNumberFormat="1" applyFont="1" applyBorder="1"/>
    <xf numFmtId="4" fontId="32" fillId="0" borderId="31" xfId="26" applyNumberFormat="1" applyFont="1" applyBorder="1"/>
    <xf numFmtId="0" fontId="32" fillId="0" borderId="31" xfId="4" applyFont="1" applyBorder="1" applyAlignment="1">
      <alignment horizontal="right"/>
    </xf>
    <xf numFmtId="0" fontId="32" fillId="0" borderId="31" xfId="4" applyFont="1" applyBorder="1" applyAlignment="1">
      <alignment horizontal="center"/>
    </xf>
    <xf numFmtId="4" fontId="32" fillId="0" borderId="31" xfId="4" applyNumberFormat="1" applyFont="1" applyBorder="1"/>
    <xf numFmtId="49" fontId="32" fillId="0" borderId="31" xfId="4" applyNumberFormat="1" applyFont="1" applyBorder="1" applyAlignment="1">
      <alignment horizontal="center"/>
    </xf>
    <xf numFmtId="0" fontId="27" fillId="0" borderId="32" xfId="0" applyFont="1" applyBorder="1"/>
    <xf numFmtId="0" fontId="32" fillId="0" borderId="0" xfId="0" applyFont="1"/>
    <xf numFmtId="0" fontId="32" fillId="0" borderId="0" xfId="26" applyFont="1"/>
    <xf numFmtId="0" fontId="32" fillId="0" borderId="0" xfId="4" applyFont="1" applyAlignment="1">
      <alignment horizontal="right"/>
    </xf>
    <xf numFmtId="0" fontId="32" fillId="0" borderId="0" xfId="4" applyFont="1" applyAlignment="1">
      <alignment horizontal="center"/>
    </xf>
    <xf numFmtId="0" fontId="32" fillId="0" borderId="0" xfId="4" applyFont="1"/>
    <xf numFmtId="49" fontId="32" fillId="0" borderId="0" xfId="4" applyNumberFormat="1" applyFont="1" applyAlignment="1">
      <alignment horizontal="center"/>
    </xf>
    <xf numFmtId="0" fontId="33" fillId="6" borderId="20" xfId="0" applyFont="1" applyFill="1" applyBorder="1" applyAlignment="1">
      <alignment horizontal="center"/>
    </xf>
    <xf numFmtId="0" fontId="33" fillId="6" borderId="1" xfId="0" applyFont="1" applyFill="1" applyBorder="1" applyAlignment="1">
      <alignment horizontal="center"/>
    </xf>
    <xf numFmtId="4" fontId="32" fillId="0" borderId="1" xfId="0" applyNumberFormat="1" applyFont="1" applyBorder="1"/>
    <xf numFmtId="0" fontId="26" fillId="0" borderId="0" xfId="0" applyFont="1" applyAlignment="1">
      <alignment horizontal="left" vertical="top" wrapText="1"/>
    </xf>
    <xf numFmtId="0" fontId="41" fillId="0" borderId="0" xfId="32" applyFont="1"/>
    <xf numFmtId="0" fontId="42" fillId="0" borderId="0" xfId="32" applyFont="1" applyAlignment="1">
      <alignment vertical="center"/>
    </xf>
    <xf numFmtId="0" fontId="43" fillId="0" borderId="0" xfId="32" applyFont="1" applyAlignment="1">
      <alignment vertical="center"/>
    </xf>
    <xf numFmtId="0" fontId="41" fillId="0" borderId="0" xfId="32" applyFont="1" applyAlignment="1">
      <alignment vertical="center"/>
    </xf>
    <xf numFmtId="0" fontId="45" fillId="0" borderId="0" xfId="32" applyFont="1" applyAlignment="1">
      <alignment vertical="center"/>
    </xf>
    <xf numFmtId="0" fontId="46" fillId="0" borderId="0" xfId="32" applyFont="1" applyAlignment="1">
      <alignment horizontal="right" vertical="center"/>
    </xf>
    <xf numFmtId="0" fontId="47" fillId="0" borderId="0" xfId="32" applyFont="1" applyAlignment="1">
      <alignment vertical="center"/>
    </xf>
    <xf numFmtId="16" fontId="43" fillId="0" borderId="0" xfId="32" quotePrefix="1" applyNumberFormat="1" applyFont="1" applyAlignment="1">
      <alignment horizontal="center" vertical="center"/>
    </xf>
    <xf numFmtId="0" fontId="46" fillId="0" borderId="0" xfId="32" quotePrefix="1" applyFont="1" applyAlignment="1">
      <alignment horizontal="right" vertical="center"/>
    </xf>
    <xf numFmtId="4" fontId="42" fillId="0" borderId="0" xfId="32" applyNumberFormat="1" applyFont="1" applyAlignment="1">
      <alignment vertical="center"/>
    </xf>
    <xf numFmtId="4" fontId="42" fillId="6" borderId="0" xfId="32" applyNumberFormat="1" applyFont="1" applyFill="1" applyAlignment="1" applyProtection="1">
      <alignment vertical="center"/>
      <protection locked="0"/>
    </xf>
    <xf numFmtId="0" fontId="48" fillId="0" borderId="0" xfId="32" quotePrefix="1" applyFont="1" applyAlignment="1">
      <alignment horizontal="right" vertical="center"/>
    </xf>
    <xf numFmtId="4" fontId="43" fillId="0" borderId="0" xfId="32" applyNumberFormat="1" applyFont="1" applyAlignment="1">
      <alignment vertical="center"/>
    </xf>
    <xf numFmtId="4" fontId="43" fillId="0" borderId="33" xfId="32" applyNumberFormat="1" applyFont="1" applyBorder="1" applyAlignment="1">
      <alignment vertical="center"/>
    </xf>
    <xf numFmtId="0" fontId="46" fillId="0" borderId="0" xfId="32" quotePrefix="1" applyFont="1" applyAlignment="1">
      <alignment horizontal="right"/>
    </xf>
    <xf numFmtId="0" fontId="49" fillId="0" borderId="0" xfId="32" applyFont="1" applyAlignment="1">
      <alignment vertical="center"/>
    </xf>
    <xf numFmtId="0" fontId="44" fillId="10" borderId="34" xfId="32" applyFont="1" applyFill="1" applyBorder="1" applyAlignment="1">
      <alignment horizontal="center" vertical="center"/>
    </xf>
    <xf numFmtId="4" fontId="42" fillId="11" borderId="7" xfId="32" applyNumberFormat="1" applyFont="1" applyFill="1" applyBorder="1" applyAlignment="1">
      <alignment vertical="center"/>
    </xf>
    <xf numFmtId="167" fontId="42" fillId="0" borderId="7" xfId="32" applyNumberFormat="1" applyFont="1" applyBorder="1" applyAlignment="1">
      <alignment horizontal="center"/>
    </xf>
    <xf numFmtId="4" fontId="42" fillId="11" borderId="1" xfId="32" applyNumberFormat="1" applyFont="1" applyFill="1" applyBorder="1" applyAlignment="1">
      <alignment vertical="center"/>
    </xf>
    <xf numFmtId="167" fontId="42" fillId="0" borderId="1" xfId="32" applyNumberFormat="1" applyFont="1" applyBorder="1" applyAlignment="1">
      <alignment horizontal="center"/>
    </xf>
    <xf numFmtId="4" fontId="42" fillId="11" borderId="1" xfId="32" applyNumberFormat="1" applyFont="1" applyFill="1" applyBorder="1" applyAlignment="1">
      <alignment horizontal="right" vertical="center"/>
    </xf>
    <xf numFmtId="167" fontId="43" fillId="0" borderId="33" xfId="32" applyNumberFormat="1" applyFont="1" applyBorder="1" applyAlignment="1">
      <alignment horizontal="center" vertical="center"/>
    </xf>
    <xf numFmtId="167" fontId="43" fillId="0" borderId="0" xfId="32" applyNumberFormat="1" applyFont="1" applyAlignment="1">
      <alignment horizontal="center" vertical="center"/>
    </xf>
    <xf numFmtId="0" fontId="44" fillId="10" borderId="34" xfId="32" applyFont="1" applyFill="1" applyBorder="1" applyAlignment="1">
      <alignment horizontal="center" vertical="center" wrapText="1"/>
    </xf>
    <xf numFmtId="0" fontId="46" fillId="0" borderId="0" xfId="32" applyFont="1" applyAlignment="1">
      <alignment horizontal="right"/>
    </xf>
    <xf numFmtId="0" fontId="41" fillId="0" borderId="0" xfId="32" applyFont="1" applyAlignment="1">
      <alignment horizontal="left"/>
    </xf>
    <xf numFmtId="0" fontId="26" fillId="0" borderId="0" xfId="0" applyFont="1" applyAlignment="1">
      <alignment horizontal="left" vertical="top"/>
    </xf>
    <xf numFmtId="43" fontId="52" fillId="0" borderId="29" xfId="34" applyFont="1" applyBorder="1"/>
    <xf numFmtId="4" fontId="49" fillId="0" borderId="0" xfId="32" applyNumberFormat="1" applyFont="1" applyAlignment="1">
      <alignment vertical="center"/>
    </xf>
    <xf numFmtId="4" fontId="42" fillId="0" borderId="0" xfId="32" applyNumberFormat="1" applyFont="1" applyAlignment="1">
      <alignment horizontal="right" vertical="center"/>
    </xf>
    <xf numFmtId="0" fontId="23" fillId="0" borderId="0" xfId="0" applyFont="1" applyAlignment="1">
      <alignment horizontal="left" vertical="top"/>
    </xf>
    <xf numFmtId="3" fontId="42" fillId="6" borderId="0" xfId="32" applyNumberFormat="1" applyFont="1" applyFill="1" applyAlignment="1" applyProtection="1">
      <alignment horizontal="right" vertical="center"/>
      <protection locked="0"/>
    </xf>
    <xf numFmtId="3" fontId="42" fillId="6" borderId="0" xfId="32" applyNumberFormat="1" applyFont="1" applyFill="1" applyAlignment="1" applyProtection="1">
      <alignment vertical="center"/>
      <protection locked="0"/>
    </xf>
    <xf numFmtId="0" fontId="26" fillId="0" borderId="0" xfId="0" applyFont="1" applyAlignment="1">
      <alignment horizontal="left" vertical="top" wrapText="1"/>
    </xf>
    <xf numFmtId="0" fontId="50" fillId="0" borderId="0" xfId="32" applyFont="1" applyAlignment="1">
      <alignment horizontal="left" vertical="center" wrapText="1"/>
    </xf>
    <xf numFmtId="0" fontId="44" fillId="10" borderId="37" xfId="32" applyFont="1" applyFill="1" applyBorder="1" applyAlignment="1">
      <alignment horizontal="center" vertical="center"/>
    </xf>
    <xf numFmtId="0" fontId="44" fillId="10" borderId="38" xfId="32" applyFont="1" applyFill="1" applyBorder="1" applyAlignment="1">
      <alignment horizontal="center" vertical="center"/>
    </xf>
    <xf numFmtId="4" fontId="44" fillId="10" borderId="35" xfId="32" applyNumberFormat="1" applyFont="1" applyFill="1" applyBorder="1" applyAlignment="1">
      <alignment horizontal="center" vertical="center" wrapText="1"/>
    </xf>
    <xf numFmtId="4" fontId="44" fillId="10" borderId="36" xfId="32" applyNumberFormat="1" applyFont="1" applyFill="1" applyBorder="1" applyAlignment="1">
      <alignment horizontal="center" vertical="center" wrapText="1"/>
    </xf>
    <xf numFmtId="4" fontId="44" fillId="10" borderId="39" xfId="32" applyNumberFormat="1" applyFont="1" applyFill="1" applyBorder="1" applyAlignment="1">
      <alignment horizontal="center" vertical="center" wrapText="1"/>
    </xf>
    <xf numFmtId="165" fontId="18" fillId="8" borderId="2" xfId="1" applyFont="1" applyFill="1" applyBorder="1" applyAlignment="1">
      <alignment horizontal="center" vertical="center"/>
    </xf>
    <xf numFmtId="165" fontId="18" fillId="8" borderId="3" xfId="1" applyFont="1" applyFill="1" applyBorder="1" applyAlignment="1">
      <alignment horizontal="center" vertical="center"/>
    </xf>
    <xf numFmtId="165" fontId="18" fillId="8" borderId="4" xfId="1" applyFont="1" applyFill="1" applyBorder="1" applyAlignment="1">
      <alignment horizontal="center" vertical="center"/>
    </xf>
    <xf numFmtId="49" fontId="19" fillId="0" borderId="0" xfId="1" applyNumberFormat="1" applyFont="1" applyBorder="1" applyAlignment="1">
      <alignment horizontal="center"/>
    </xf>
    <xf numFmtId="0" fontId="30" fillId="0" borderId="1" xfId="4" applyFont="1" applyBorder="1" applyAlignment="1">
      <alignment horizontal="left" vertical="top" wrapText="1"/>
    </xf>
    <xf numFmtId="0" fontId="31" fillId="0" borderId="1" xfId="0" applyFont="1" applyBorder="1" applyAlignment="1">
      <alignment horizontal="left"/>
    </xf>
    <xf numFmtId="0" fontId="30" fillId="0" borderId="2" xfId="26" applyFont="1" applyBorder="1" applyAlignment="1">
      <alignment horizontal="left"/>
    </xf>
    <xf numFmtId="0" fontId="30" fillId="0" borderId="4" xfId="26" applyFont="1" applyBorder="1" applyAlignment="1">
      <alignment horizontal="left"/>
    </xf>
    <xf numFmtId="0" fontId="37" fillId="8" borderId="1" xfId="4" applyFont="1" applyFill="1" applyBorder="1" applyAlignment="1">
      <alignment horizontal="center" vertical="center"/>
    </xf>
    <xf numFmtId="0" fontId="30" fillId="0" borderId="1" xfId="4" applyFont="1" applyBorder="1" applyAlignment="1">
      <alignment horizontal="left" wrapText="1"/>
    </xf>
    <xf numFmtId="0" fontId="37" fillId="8" borderId="2" xfId="4" applyFont="1" applyFill="1" applyBorder="1" applyAlignment="1">
      <alignment horizontal="center" vertical="center"/>
    </xf>
    <xf numFmtId="0" fontId="37" fillId="8" borderId="4" xfId="4" applyFont="1" applyFill="1" applyBorder="1" applyAlignment="1">
      <alignment horizontal="center" vertical="center"/>
    </xf>
    <xf numFmtId="0" fontId="30" fillId="0" borderId="2" xfId="4" applyFont="1" applyBorder="1" applyAlignment="1">
      <alignment horizontal="left"/>
    </xf>
    <xf numFmtId="0" fontId="30" fillId="0" borderId="4" xfId="4" applyFont="1" applyBorder="1" applyAlignment="1">
      <alignment horizontal="left"/>
    </xf>
    <xf numFmtId="0" fontId="29" fillId="9" borderId="12" xfId="0" applyFont="1" applyFill="1" applyBorder="1" applyAlignment="1">
      <alignment horizontal="center"/>
    </xf>
    <xf numFmtId="0" fontId="29" fillId="9" borderId="11" xfId="0" applyFont="1" applyFill="1" applyBorder="1" applyAlignment="1">
      <alignment horizontal="center"/>
    </xf>
    <xf numFmtId="0" fontId="29" fillId="9" borderId="13" xfId="0" applyFont="1" applyFill="1" applyBorder="1" applyAlignment="1">
      <alignment horizontal="center"/>
    </xf>
    <xf numFmtId="0" fontId="33" fillId="6" borderId="20" xfId="0" applyFont="1" applyFill="1" applyBorder="1" applyAlignment="1">
      <alignment horizontal="center"/>
    </xf>
    <xf numFmtId="0" fontId="33" fillId="6" borderId="1" xfId="0" applyFont="1" applyFill="1" applyBorder="1" applyAlignment="1">
      <alignment horizontal="center"/>
    </xf>
    <xf numFmtId="4" fontId="32" fillId="0" borderId="23" xfId="0" applyNumberFormat="1" applyFont="1" applyBorder="1" applyAlignment="1">
      <alignment horizontal="center"/>
    </xf>
    <xf numFmtId="4" fontId="32" fillId="0" borderId="24" xfId="0" applyNumberFormat="1" applyFont="1" applyBorder="1" applyAlignment="1">
      <alignment horizontal="center"/>
    </xf>
    <xf numFmtId="0" fontId="33" fillId="6" borderId="14" xfId="4" applyFont="1" applyFill="1" applyBorder="1" applyAlignment="1">
      <alignment horizontal="center"/>
    </xf>
    <xf numFmtId="0" fontId="33" fillId="6" borderId="15" xfId="4" applyFont="1" applyFill="1" applyBorder="1" applyAlignment="1">
      <alignment horizontal="center"/>
    </xf>
    <xf numFmtId="0" fontId="33" fillId="6" borderId="16" xfId="4" applyFont="1" applyFill="1" applyBorder="1" applyAlignment="1">
      <alignment horizontal="center"/>
    </xf>
    <xf numFmtId="0" fontId="33" fillId="6" borderId="17" xfId="4" applyFont="1" applyFill="1" applyBorder="1" applyAlignment="1">
      <alignment horizontal="center"/>
    </xf>
    <xf numFmtId="0" fontId="33" fillId="6" borderId="19" xfId="4" applyFont="1" applyFill="1" applyBorder="1" applyAlignment="1">
      <alignment horizontal="center"/>
    </xf>
    <xf numFmtId="0" fontId="33" fillId="6" borderId="21" xfId="4" applyFont="1" applyFill="1" applyBorder="1" applyAlignment="1">
      <alignment horizontal="center"/>
    </xf>
    <xf numFmtId="4" fontId="32" fillId="0" borderId="2" xfId="0" applyNumberFormat="1" applyFont="1" applyBorder="1" applyAlignment="1">
      <alignment horizontal="center"/>
    </xf>
    <xf numFmtId="4" fontId="32" fillId="0" borderId="4" xfId="0" applyNumberFormat="1" applyFont="1" applyBorder="1" applyAlignment="1">
      <alignment horizontal="center"/>
    </xf>
    <xf numFmtId="4" fontId="32" fillId="0" borderId="22" xfId="0" applyNumberFormat="1" applyFont="1" applyBorder="1" applyAlignment="1">
      <alignment horizontal="center"/>
    </xf>
    <xf numFmtId="0" fontId="39" fillId="8" borderId="8" xfId="0" applyFont="1" applyFill="1" applyBorder="1" applyAlignment="1">
      <alignment horizontal="center"/>
    </xf>
    <xf numFmtId="0" fontId="39" fillId="8" borderId="9" xfId="0" applyFont="1" applyFill="1" applyBorder="1" applyAlignment="1">
      <alignment horizontal="center"/>
    </xf>
    <xf numFmtId="0" fontId="39" fillId="8" borderId="10" xfId="0" applyFont="1" applyFill="1" applyBorder="1" applyAlignment="1">
      <alignment horizontal="center"/>
    </xf>
    <xf numFmtId="0" fontId="33" fillId="6" borderId="6" xfId="4" applyFont="1" applyFill="1" applyBorder="1" applyAlignment="1">
      <alignment horizontal="center"/>
    </xf>
    <xf numFmtId="0" fontId="33" fillId="6" borderId="28" xfId="4" applyFont="1" applyFill="1" applyBorder="1" applyAlignment="1">
      <alignment horizontal="center"/>
    </xf>
    <xf numFmtId="0" fontId="33" fillId="6" borderId="7" xfId="4" applyFont="1" applyFill="1" applyBorder="1" applyAlignment="1">
      <alignment horizontal="center"/>
    </xf>
    <xf numFmtId="4" fontId="32" fillId="0" borderId="18" xfId="0" applyNumberFormat="1" applyFont="1" applyBorder="1" applyAlignment="1">
      <alignment horizontal="center"/>
    </xf>
    <xf numFmtId="0" fontId="40" fillId="8" borderId="8" xfId="0" applyFont="1" applyFill="1" applyBorder="1" applyAlignment="1">
      <alignment horizontal="center"/>
    </xf>
    <xf numFmtId="0" fontId="40" fillId="8" borderId="9" xfId="0" applyFont="1" applyFill="1" applyBorder="1" applyAlignment="1">
      <alignment horizontal="center"/>
    </xf>
    <xf numFmtId="0" fontId="40" fillId="8" borderId="10" xfId="0" applyFont="1" applyFill="1" applyBorder="1" applyAlignment="1">
      <alignment horizontal="center"/>
    </xf>
    <xf numFmtId="0" fontId="33" fillId="6" borderId="18" xfId="0" applyFont="1" applyFill="1" applyBorder="1" applyAlignment="1">
      <alignment horizontal="center"/>
    </xf>
    <xf numFmtId="0" fontId="33" fillId="6" borderId="4" xfId="0" applyFont="1" applyFill="1" applyBorder="1" applyAlignment="1">
      <alignment horizontal="center"/>
    </xf>
    <xf numFmtId="0" fontId="29" fillId="9" borderId="8" xfId="0" applyFont="1" applyFill="1" applyBorder="1" applyAlignment="1">
      <alignment horizontal="center"/>
    </xf>
    <xf numFmtId="0" fontId="29" fillId="9" borderId="9" xfId="0" applyFont="1" applyFill="1" applyBorder="1" applyAlignment="1">
      <alignment horizontal="center"/>
    </xf>
    <xf numFmtId="0" fontId="29" fillId="9" borderId="10" xfId="0" applyFont="1" applyFill="1" applyBorder="1" applyAlignment="1">
      <alignment horizontal="center"/>
    </xf>
    <xf numFmtId="0" fontId="27" fillId="0" borderId="23" xfId="0" applyFont="1" applyBorder="1" applyAlignment="1">
      <alignment horizontal="center"/>
    </xf>
    <xf numFmtId="0" fontId="27" fillId="0" borderId="27" xfId="0" applyFont="1" applyBorder="1" applyAlignment="1">
      <alignment horizontal="center"/>
    </xf>
    <xf numFmtId="0" fontId="27" fillId="0" borderId="26" xfId="0" applyFont="1" applyBorder="1" applyAlignment="1">
      <alignment horizontal="center"/>
    </xf>
    <xf numFmtId="4" fontId="32" fillId="0" borderId="25" xfId="0" applyNumberFormat="1" applyFont="1" applyBorder="1" applyAlignment="1">
      <alignment horizontal="center"/>
    </xf>
    <xf numFmtId="4" fontId="32" fillId="0" borderId="26" xfId="0" applyNumberFormat="1" applyFont="1" applyBorder="1" applyAlignment="1">
      <alignment horizontal="center"/>
    </xf>
    <xf numFmtId="0" fontId="6" fillId="0" borderId="6" xfId="0" applyFont="1" applyBorder="1" applyAlignment="1">
      <alignment horizontal="center"/>
    </xf>
    <xf numFmtId="0" fontId="0" fillId="0" borderId="6" xfId="0" applyBorder="1" applyAlignment="1">
      <alignment horizontal="center"/>
    </xf>
    <xf numFmtId="0" fontId="0" fillId="0" borderId="0" xfId="0" applyAlignment="1">
      <alignment horizontal="center"/>
    </xf>
    <xf numFmtId="0" fontId="43" fillId="0" borderId="0" xfId="32" applyFont="1" applyAlignment="1">
      <alignment horizontal="left" vertical="top" wrapText="1"/>
    </xf>
  </cellXfs>
  <cellStyles count="35">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Comma 6" xfId="34" xr:uid="{92D89A9B-86AB-41EC-ACA2-CD1F9DF26948}"/>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A52BE405-3B0D-4859-9C35-2D5DC832CFA8}"/>
    <cellStyle name="Percent 2" xfId="33" xr:uid="{BD535DDC-4DAA-423B-902C-266406C291A0}"/>
  </cellStyles>
  <dxfs count="0"/>
  <tableStyles count="0" defaultTableStyle="TableStyleMedium9" defaultPivotStyle="PivotStyleLight16"/>
  <colors>
    <mruColors>
      <color rgb="FF00D739"/>
      <color rgb="FF006362"/>
      <color rgb="FF00DC00"/>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1</xdr:col>
      <xdr:colOff>1187450</xdr:colOff>
      <xdr:row>4</xdr:row>
      <xdr:rowOff>106746</xdr:rowOff>
    </xdr:to>
    <xdr:pic>
      <xdr:nvPicPr>
        <xdr:cNvPr id="2" name="Graphic 1">
          <a:extLst>
            <a:ext uri="{FF2B5EF4-FFF2-40B4-BE49-F238E27FC236}">
              <a16:creationId xmlns:a16="http://schemas.microsoft.com/office/drawing/2014/main" id="{7ABE20D7-199A-4AB8-81AF-CB5BB4F4A0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1575"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2</xdr:col>
      <xdr:colOff>533400</xdr:colOff>
      <xdr:row>0</xdr:row>
      <xdr:rowOff>544513</xdr:rowOff>
    </xdr:to>
    <xdr:pic>
      <xdr:nvPicPr>
        <xdr:cNvPr id="3" name="Picture 2">
          <a:extLst>
            <a:ext uri="{FF2B5EF4-FFF2-40B4-BE49-F238E27FC236}">
              <a16:creationId xmlns:a16="http://schemas.microsoft.com/office/drawing/2014/main" id="{27AED56E-6473-449F-8503-CFD4DC0EF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95250"/>
          <a:ext cx="819150"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2</xdr:col>
      <xdr:colOff>523875</xdr:colOff>
      <xdr:row>0</xdr:row>
      <xdr:rowOff>522288</xdr:rowOff>
    </xdr:to>
    <xdr:pic>
      <xdr:nvPicPr>
        <xdr:cNvPr id="3" name="Picture 2">
          <a:extLst>
            <a:ext uri="{FF2B5EF4-FFF2-40B4-BE49-F238E27FC236}">
              <a16:creationId xmlns:a16="http://schemas.microsoft.com/office/drawing/2014/main" id="{53D688D0-385D-4A9A-AF7D-B0990AECA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76200"/>
          <a:ext cx="819150"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104775</xdr:rowOff>
    </xdr:from>
    <xdr:to>
      <xdr:col>2</xdr:col>
      <xdr:colOff>504825</xdr:colOff>
      <xdr:row>0</xdr:row>
      <xdr:rowOff>550863</xdr:rowOff>
    </xdr:to>
    <xdr:pic>
      <xdr:nvPicPr>
        <xdr:cNvPr id="3" name="Picture 2">
          <a:extLst>
            <a:ext uri="{FF2B5EF4-FFF2-40B4-BE49-F238E27FC236}">
              <a16:creationId xmlns:a16="http://schemas.microsoft.com/office/drawing/2014/main" id="{4F97A701-AE1F-4717-B310-67D25F43B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04775"/>
          <a:ext cx="819150" cy="44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0</xdr:row>
      <xdr:rowOff>104775</xdr:rowOff>
    </xdr:from>
    <xdr:to>
      <xdr:col>2</xdr:col>
      <xdr:colOff>495300</xdr:colOff>
      <xdr:row>0</xdr:row>
      <xdr:rowOff>550863</xdr:rowOff>
    </xdr:to>
    <xdr:pic>
      <xdr:nvPicPr>
        <xdr:cNvPr id="3" name="Picture 2">
          <a:extLst>
            <a:ext uri="{FF2B5EF4-FFF2-40B4-BE49-F238E27FC236}">
              <a16:creationId xmlns:a16="http://schemas.microsoft.com/office/drawing/2014/main" id="{7D17239D-3C7C-48B8-BAC1-779AF78D18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4775"/>
          <a:ext cx="819150" cy="446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28575</xdr:colOff>
      <xdr:row>0</xdr:row>
      <xdr:rowOff>95250</xdr:rowOff>
    </xdr:from>
    <xdr:to>
      <xdr:col>2</xdr:col>
      <xdr:colOff>847725</xdr:colOff>
      <xdr:row>3</xdr:row>
      <xdr:rowOff>173038</xdr:rowOff>
    </xdr:to>
    <xdr:pic>
      <xdr:nvPicPr>
        <xdr:cNvPr id="3" name="Picture 2">
          <a:extLst>
            <a:ext uri="{FF2B5EF4-FFF2-40B4-BE49-F238E27FC236}">
              <a16:creationId xmlns:a16="http://schemas.microsoft.com/office/drawing/2014/main" id="{CE5BFE6E-6142-4112-A665-DB9B2C6F0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5250"/>
          <a:ext cx="819150" cy="4492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85725</xdr:colOff>
      <xdr:row>3</xdr:row>
      <xdr:rowOff>55563</xdr:rowOff>
    </xdr:to>
    <xdr:pic>
      <xdr:nvPicPr>
        <xdr:cNvPr id="3" name="Picture 2">
          <a:extLst>
            <a:ext uri="{FF2B5EF4-FFF2-40B4-BE49-F238E27FC236}">
              <a16:creationId xmlns:a16="http://schemas.microsoft.com/office/drawing/2014/main" id="{969AF432-C31B-47E8-8460-8DD7038F23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95250"/>
          <a:ext cx="819150" cy="4460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9147-62FE-4729-B57D-02628BCF7973}">
  <sheetPr>
    <tabColor rgb="FF00B0F0"/>
  </sheetPr>
  <dimension ref="A1:F56"/>
  <sheetViews>
    <sheetView showGridLines="0" showRowColHeaders="0" tabSelected="1" zoomScaleNormal="100" zoomScaleSheetLayoutView="100" workbookViewId="0">
      <selection activeCell="D13" sqref="D13"/>
    </sheetView>
  </sheetViews>
  <sheetFormatPr defaultColWidth="9.1796875" defaultRowHeight="15" x14ac:dyDescent="0.3"/>
  <cols>
    <col min="1" max="1" width="8.7265625" style="136" customWidth="1"/>
    <col min="2" max="2" width="24.1796875" style="111" customWidth="1"/>
    <col min="3" max="3" width="31.7265625" style="111" customWidth="1"/>
    <col min="4" max="4" width="19" style="111" customWidth="1"/>
    <col min="5" max="5" width="28.1796875" style="111" bestFit="1" customWidth="1"/>
    <col min="6" max="16384" width="9.1796875" style="111"/>
  </cols>
  <sheetData>
    <row r="1" spans="1:5" x14ac:dyDescent="0.3">
      <c r="A1" s="111"/>
    </row>
    <row r="2" spans="1:5" x14ac:dyDescent="0.3">
      <c r="A2" s="111"/>
    </row>
    <row r="3" spans="1:5" x14ac:dyDescent="0.3">
      <c r="A3" s="111"/>
    </row>
    <row r="4" spans="1:5" x14ac:dyDescent="0.3">
      <c r="A4" s="111"/>
    </row>
    <row r="5" spans="1:5" x14ac:dyDescent="0.3">
      <c r="A5" s="111"/>
    </row>
    <row r="6" spans="1:5" ht="30" customHeight="1" x14ac:dyDescent="0.3">
      <c r="A6" s="111"/>
      <c r="B6" s="112" t="s">
        <v>132</v>
      </c>
      <c r="C6" s="113"/>
      <c r="D6" s="113"/>
      <c r="E6" s="113"/>
    </row>
    <row r="7" spans="1:5" ht="15.75" customHeight="1" x14ac:dyDescent="0.3">
      <c r="A7" s="111"/>
    </row>
    <row r="8" spans="1:5" s="114" customFormat="1" ht="20.25" customHeight="1" x14ac:dyDescent="0.25">
      <c r="B8" s="115" t="s">
        <v>112</v>
      </c>
      <c r="C8" s="115"/>
      <c r="D8" s="115"/>
      <c r="E8" s="115"/>
    </row>
    <row r="9" spans="1:5" s="114" customFormat="1" ht="20.25" customHeight="1" x14ac:dyDescent="0.25">
      <c r="A9" s="116"/>
      <c r="B9" s="117"/>
      <c r="C9" s="117"/>
      <c r="D9" s="118"/>
      <c r="E9" s="30" t="s">
        <v>110</v>
      </c>
    </row>
    <row r="10" spans="1:5" s="114" customFormat="1" ht="20.25" customHeight="1" x14ac:dyDescent="0.25">
      <c r="A10" s="116"/>
      <c r="B10" s="120" t="s">
        <v>77</v>
      </c>
      <c r="C10" s="117"/>
      <c r="D10" s="143">
        <v>250</v>
      </c>
      <c r="E10" s="30"/>
    </row>
    <row r="11" spans="1:5" s="114" customFormat="1" ht="20.25" customHeight="1" x14ac:dyDescent="0.25">
      <c r="A11" s="116"/>
      <c r="B11" s="120" t="s">
        <v>78</v>
      </c>
      <c r="C11" s="117"/>
      <c r="D11" s="141" t="s">
        <v>79</v>
      </c>
      <c r="E11" s="142" t="s">
        <v>80</v>
      </c>
    </row>
    <row r="12" spans="1:5" s="114" customFormat="1" ht="21.75" customHeight="1" x14ac:dyDescent="0.25">
      <c r="A12" s="119"/>
      <c r="B12" s="120" t="s">
        <v>10</v>
      </c>
      <c r="C12" s="120"/>
      <c r="D12" s="144">
        <v>3</v>
      </c>
      <c r="E12" s="30"/>
    </row>
    <row r="13" spans="1:5" s="114" customFormat="1" ht="21.75" customHeight="1" x14ac:dyDescent="0.25">
      <c r="A13" s="119"/>
      <c r="B13" s="120" t="s">
        <v>113</v>
      </c>
      <c r="C13" s="120"/>
      <c r="D13" s="121">
        <v>1500000</v>
      </c>
    </row>
    <row r="14" spans="1:5" s="114" customFormat="1" ht="21.75" customHeight="1" x14ac:dyDescent="0.25">
      <c r="A14" s="119"/>
      <c r="B14" s="120" t="s">
        <v>126</v>
      </c>
      <c r="C14" s="120"/>
      <c r="D14" s="121">
        <v>500000</v>
      </c>
      <c r="E14" s="25"/>
    </row>
    <row r="15" spans="1:5" s="114" customFormat="1" ht="21.75" customHeight="1" x14ac:dyDescent="0.25">
      <c r="A15" s="119"/>
      <c r="B15" s="120" t="s">
        <v>114</v>
      </c>
      <c r="C15" s="120"/>
      <c r="D15" s="121">
        <v>150000</v>
      </c>
      <c r="E15" s="120"/>
    </row>
    <row r="16" spans="1:5" s="114" customFormat="1" ht="21.5" customHeight="1" x14ac:dyDescent="0.25">
      <c r="A16" s="122"/>
      <c r="B16" s="123" t="s">
        <v>115</v>
      </c>
      <c r="C16" s="113"/>
      <c r="D16" s="123">
        <f>D13+D14+D15</f>
        <v>2150000</v>
      </c>
      <c r="E16" s="113"/>
    </row>
    <row r="17" spans="1:5" s="114" customFormat="1" ht="21.75" customHeight="1" x14ac:dyDescent="0.25">
      <c r="A17" s="119"/>
      <c r="B17" s="113" t="s">
        <v>99</v>
      </c>
      <c r="C17" s="113"/>
      <c r="D17" s="124">
        <f>D13*D11/D10</f>
        <v>2160000</v>
      </c>
      <c r="E17" s="29" t="s">
        <v>130</v>
      </c>
    </row>
    <row r="18" spans="1:5" s="114" customFormat="1" ht="21.75" customHeight="1" x14ac:dyDescent="0.25">
      <c r="A18" s="119"/>
      <c r="B18" s="113" t="s">
        <v>82</v>
      </c>
      <c r="C18" s="113"/>
      <c r="D18" s="140">
        <f>IF(AND(D17&lt;320000,D17&gt;0),D14+D15,D13+D14+D15)</f>
        <v>2150000</v>
      </c>
      <c r="E18" s="113"/>
    </row>
    <row r="19" spans="1:5" s="114" customFormat="1" ht="20.25" customHeight="1" x14ac:dyDescent="0.25">
      <c r="A19" s="119"/>
      <c r="B19" s="113" t="s">
        <v>127</v>
      </c>
      <c r="C19" s="113"/>
      <c r="D19" s="140">
        <f>ROUND(((D18-VLOOKUP(D18,$B$28:$E$33,1))*VLOOKUP(D18,$B$28:$E$33,3)+VLOOKUP(D18,$B$28:$E$33,4)),0)</f>
        <v>200000</v>
      </c>
      <c r="E19" s="113"/>
    </row>
    <row r="20" spans="1:5" ht="19.149999999999999" customHeight="1" x14ac:dyDescent="0.3">
      <c r="A20" s="125"/>
      <c r="B20" s="113" t="s">
        <v>116</v>
      </c>
      <c r="C20" s="126"/>
      <c r="D20" s="140">
        <f>VLOOKUP(D12,$B$36:$D$46,3,0)</f>
        <v>264000</v>
      </c>
      <c r="E20" s="29" t="s">
        <v>141</v>
      </c>
    </row>
    <row r="21" spans="1:5" ht="19.149999999999999" customHeight="1" x14ac:dyDescent="0.3">
      <c r="A21" s="125"/>
      <c r="B21" s="113" t="s">
        <v>128</v>
      </c>
      <c r="C21" s="126"/>
      <c r="D21" s="124">
        <f>IF(D20&gt;D19,0,D19-D20)</f>
        <v>0</v>
      </c>
      <c r="E21" s="140"/>
    </row>
    <row r="22" spans="1:5" ht="32.5" customHeight="1" x14ac:dyDescent="0.3">
      <c r="A22" s="125"/>
      <c r="B22" s="205" t="s">
        <v>139</v>
      </c>
      <c r="C22" s="205"/>
      <c r="D22" s="121">
        <v>0</v>
      </c>
      <c r="E22" s="126"/>
    </row>
    <row r="23" spans="1:5" ht="19.149999999999999" customHeight="1" x14ac:dyDescent="0.3">
      <c r="A23" s="125"/>
      <c r="B23" s="113" t="s">
        <v>140</v>
      </c>
      <c r="C23" s="126"/>
      <c r="D23" s="124">
        <f>D21-D22</f>
        <v>0</v>
      </c>
      <c r="E23" s="140"/>
    </row>
    <row r="24" spans="1:5" s="114" customFormat="1" ht="20.25" customHeight="1" x14ac:dyDescent="0.25">
      <c r="A24" s="116"/>
      <c r="B24" s="146"/>
      <c r="C24" s="146"/>
      <c r="D24" s="146"/>
      <c r="E24" s="146"/>
    </row>
    <row r="25" spans="1:5" s="114" customFormat="1" ht="20.25" customHeight="1" x14ac:dyDescent="0.25">
      <c r="A25" s="116"/>
      <c r="B25" s="115" t="s">
        <v>131</v>
      </c>
      <c r="C25" s="115"/>
      <c r="D25" s="115"/>
      <c r="E25" s="115"/>
    </row>
    <row r="26" spans="1:5" s="114" customFormat="1" ht="20.25" customHeight="1" x14ac:dyDescent="0.25">
      <c r="A26" s="116"/>
      <c r="B26" s="147" t="s">
        <v>138</v>
      </c>
      <c r="C26" s="148"/>
      <c r="D26" s="149" t="s">
        <v>117</v>
      </c>
      <c r="E26" s="149" t="s">
        <v>118</v>
      </c>
    </row>
    <row r="27" spans="1:5" s="114" customFormat="1" ht="20.25" customHeight="1" x14ac:dyDescent="0.25">
      <c r="A27" s="116"/>
      <c r="B27" s="127" t="s">
        <v>119</v>
      </c>
      <c r="C27" s="127" t="s">
        <v>120</v>
      </c>
      <c r="D27" s="150"/>
      <c r="E27" s="151"/>
    </row>
    <row r="28" spans="1:5" s="114" customFormat="1" ht="20.25" customHeight="1" x14ac:dyDescent="0.3">
      <c r="A28" s="116"/>
      <c r="B28" s="128">
        <v>0</v>
      </c>
      <c r="C28" s="128">
        <v>900000</v>
      </c>
      <c r="D28" s="129">
        <v>0</v>
      </c>
      <c r="E28" s="139">
        <v>0</v>
      </c>
    </row>
    <row r="29" spans="1:5" s="114" customFormat="1" ht="20.25" customHeight="1" x14ac:dyDescent="0.3">
      <c r="A29" s="116"/>
      <c r="B29" s="130">
        <v>900000.01</v>
      </c>
      <c r="C29" s="130">
        <v>2880000</v>
      </c>
      <c r="D29" s="131">
        <v>0.16</v>
      </c>
      <c r="E29" s="139">
        <f>(C28-B28)*D28+E28</f>
        <v>0</v>
      </c>
    </row>
    <row r="30" spans="1:5" s="114" customFormat="1" ht="20.25" customHeight="1" x14ac:dyDescent="0.3">
      <c r="A30" s="116"/>
      <c r="B30" s="130">
        <v>2880000.01</v>
      </c>
      <c r="C30" s="130">
        <v>9600000</v>
      </c>
      <c r="D30" s="131">
        <v>0.21</v>
      </c>
      <c r="E30" s="139">
        <f t="shared" ref="E30:E33" si="0">(C29-B29)*D29+E29</f>
        <v>316799.99839999998</v>
      </c>
    </row>
    <row r="31" spans="1:5" s="114" customFormat="1" ht="20.25" customHeight="1" x14ac:dyDescent="0.3">
      <c r="A31" s="116"/>
      <c r="B31" s="130">
        <v>9600000.0099999998</v>
      </c>
      <c r="C31" s="130">
        <v>28800000</v>
      </c>
      <c r="D31" s="131">
        <v>0.24</v>
      </c>
      <c r="E31" s="139">
        <f t="shared" si="0"/>
        <v>1727999.9963</v>
      </c>
    </row>
    <row r="32" spans="1:5" s="114" customFormat="1" ht="20.25" customHeight="1" x14ac:dyDescent="0.3">
      <c r="A32" s="116"/>
      <c r="B32" s="130">
        <v>28800000.010000002</v>
      </c>
      <c r="C32" s="130">
        <v>96000000</v>
      </c>
      <c r="D32" s="131">
        <v>0.28000000000000003</v>
      </c>
      <c r="E32" s="139">
        <f t="shared" si="0"/>
        <v>6335999.9939000001</v>
      </c>
    </row>
    <row r="33" spans="1:6" s="114" customFormat="1" ht="20.25" customHeight="1" x14ac:dyDescent="0.3">
      <c r="A33" s="116"/>
      <c r="B33" s="130">
        <v>96000000.010000005</v>
      </c>
      <c r="C33" s="132" t="s">
        <v>121</v>
      </c>
      <c r="D33" s="131">
        <v>0.32</v>
      </c>
      <c r="E33" s="139">
        <f t="shared" si="0"/>
        <v>25151999.991100002</v>
      </c>
    </row>
    <row r="34" spans="1:6" s="114" customFormat="1" ht="20.25" customHeight="1" x14ac:dyDescent="0.25">
      <c r="A34" s="116"/>
      <c r="B34" s="112"/>
      <c r="C34" s="112"/>
      <c r="D34" s="133"/>
      <c r="E34" s="134"/>
    </row>
    <row r="35" spans="1:6" s="114" customFormat="1" ht="20.25" customHeight="1" x14ac:dyDescent="0.25">
      <c r="A35" s="116"/>
      <c r="B35" s="112"/>
      <c r="C35" s="112"/>
      <c r="D35" s="123"/>
      <c r="E35" s="134"/>
    </row>
    <row r="36" spans="1:6" s="114" customFormat="1" ht="20.25" customHeight="1" x14ac:dyDescent="0.25">
      <c r="A36" s="116"/>
      <c r="B36" s="149" t="s">
        <v>10</v>
      </c>
      <c r="C36" s="147" t="s">
        <v>122</v>
      </c>
      <c r="D36" s="148"/>
      <c r="E36" s="134"/>
    </row>
    <row r="37" spans="1:6" s="114" customFormat="1" ht="30" x14ac:dyDescent="0.25">
      <c r="A37" s="116"/>
      <c r="B37" s="150"/>
      <c r="C37" s="135" t="s">
        <v>123</v>
      </c>
      <c r="D37" s="135" t="s">
        <v>124</v>
      </c>
      <c r="E37" s="134"/>
    </row>
    <row r="38" spans="1:6" s="114" customFormat="1" ht="20.25" customHeight="1" x14ac:dyDescent="0.25">
      <c r="A38" s="116"/>
      <c r="B38" s="128">
        <v>1</v>
      </c>
      <c r="C38" s="128">
        <v>0</v>
      </c>
      <c r="D38" s="128">
        <v>0</v>
      </c>
      <c r="E38" s="134"/>
    </row>
    <row r="39" spans="1:6" s="114" customFormat="1" ht="20.25" customHeight="1" x14ac:dyDescent="0.25">
      <c r="A39" s="116"/>
      <c r="B39" s="128">
        <v>1.5</v>
      </c>
      <c r="C39" s="128">
        <v>5500</v>
      </c>
      <c r="D39" s="128">
        <v>66000</v>
      </c>
      <c r="E39" s="134"/>
    </row>
    <row r="40" spans="1:6" s="114" customFormat="1" ht="20.25" customHeight="1" x14ac:dyDescent="0.25">
      <c r="A40" s="116"/>
      <c r="B40" s="128">
        <v>2</v>
      </c>
      <c r="C40" s="128">
        <v>11000</v>
      </c>
      <c r="D40" s="128">
        <v>132000</v>
      </c>
      <c r="E40" s="134"/>
    </row>
    <row r="41" spans="1:6" s="114" customFormat="1" ht="20" customHeight="1" x14ac:dyDescent="0.25">
      <c r="A41" s="116"/>
      <c r="B41" s="128">
        <v>2.5</v>
      </c>
      <c r="C41" s="128">
        <v>16500</v>
      </c>
      <c r="D41" s="128">
        <v>198000</v>
      </c>
      <c r="E41" s="134"/>
    </row>
    <row r="42" spans="1:6" ht="20.25" customHeight="1" x14ac:dyDescent="0.3">
      <c r="B42" s="128">
        <v>3</v>
      </c>
      <c r="C42" s="128">
        <v>22000</v>
      </c>
      <c r="D42" s="128">
        <v>264000</v>
      </c>
      <c r="E42" s="134"/>
    </row>
    <row r="43" spans="1:6" ht="20.25" customHeight="1" x14ac:dyDescent="0.3">
      <c r="B43" s="128">
        <v>3.5</v>
      </c>
      <c r="C43" s="128">
        <v>27500</v>
      </c>
      <c r="D43" s="128">
        <v>330000</v>
      </c>
      <c r="E43" s="134"/>
    </row>
    <row r="44" spans="1:6" ht="20.25" customHeight="1" x14ac:dyDescent="0.3">
      <c r="B44" s="128">
        <v>4</v>
      </c>
      <c r="C44" s="128">
        <v>33000</v>
      </c>
      <c r="D44" s="128">
        <v>396000</v>
      </c>
      <c r="E44" s="134"/>
    </row>
    <row r="45" spans="1:6" ht="31.5" customHeight="1" x14ac:dyDescent="0.3">
      <c r="B45" s="128">
        <v>4.5</v>
      </c>
      <c r="C45" s="128">
        <v>38500</v>
      </c>
      <c r="D45" s="128">
        <v>462000</v>
      </c>
      <c r="E45" s="134"/>
    </row>
    <row r="46" spans="1:6" ht="33.5" customHeight="1" x14ac:dyDescent="0.3">
      <c r="B46" s="128">
        <v>5</v>
      </c>
      <c r="C46" s="128">
        <v>44000</v>
      </c>
      <c r="D46" s="128">
        <v>528000</v>
      </c>
      <c r="E46" s="114"/>
    </row>
    <row r="47" spans="1:6" x14ac:dyDescent="0.3">
      <c r="B47" s="114"/>
      <c r="C47" s="114"/>
      <c r="D47" s="137"/>
      <c r="E47" s="114"/>
    </row>
    <row r="48" spans="1:6" x14ac:dyDescent="0.3">
      <c r="B48" s="33" t="s">
        <v>5</v>
      </c>
      <c r="C48" s="31"/>
      <c r="D48" s="34"/>
      <c r="E48" s="31"/>
      <c r="F48" s="29"/>
    </row>
    <row r="49" spans="2:6" x14ac:dyDescent="0.3">
      <c r="B49" s="145" t="s">
        <v>6</v>
      </c>
      <c r="C49" s="145"/>
      <c r="D49" s="145"/>
      <c r="E49" s="145"/>
      <c r="F49" s="145"/>
    </row>
    <row r="50" spans="2:6" x14ac:dyDescent="0.3">
      <c r="B50" s="33" t="s">
        <v>7</v>
      </c>
      <c r="C50" s="31"/>
      <c r="D50" s="34"/>
      <c r="E50" s="31"/>
      <c r="F50" s="29"/>
    </row>
    <row r="51" spans="2:6" x14ac:dyDescent="0.3">
      <c r="B51" s="33" t="s">
        <v>133</v>
      </c>
      <c r="C51" s="31"/>
      <c r="D51" s="34"/>
      <c r="E51" s="31"/>
      <c r="F51" s="29"/>
    </row>
    <row r="52" spans="2:6" x14ac:dyDescent="0.3">
      <c r="B52" s="33" t="s">
        <v>8</v>
      </c>
      <c r="C52" s="31"/>
      <c r="D52" s="34"/>
      <c r="E52" s="31"/>
      <c r="F52" s="29"/>
    </row>
    <row r="53" spans="2:6" x14ac:dyDescent="0.3">
      <c r="B53" s="137"/>
      <c r="C53" s="137"/>
      <c r="E53" s="137"/>
    </row>
    <row r="54" spans="2:6" x14ac:dyDescent="0.3">
      <c r="B54" s="137"/>
      <c r="C54" s="137"/>
      <c r="E54" s="137"/>
    </row>
    <row r="55" spans="2:6" x14ac:dyDescent="0.3">
      <c r="B55" s="137"/>
      <c r="C55" s="137"/>
      <c r="E55" s="137"/>
    </row>
    <row r="56" spans="2:6" x14ac:dyDescent="0.3">
      <c r="B56" s="137"/>
      <c r="C56" s="137"/>
      <c r="E56" s="137"/>
    </row>
  </sheetData>
  <sheetProtection algorithmName="SHA-512" hashValue="riieFY178u9DQBw86nGs96xmAjWs7nVMLmey9pNp4sW3J4H4avA5tIHruaF9o8jBbJ5QDewxy3Pe0bI7tWfW7g==" saltValue="eilpZ4osmgKTbC1fM11WAA==" spinCount="100000" sheet="1" objects="1" selectLockedCells="1"/>
  <mergeCells count="8">
    <mergeCell ref="B22:C22"/>
    <mergeCell ref="B49:F49"/>
    <mergeCell ref="B24:E24"/>
    <mergeCell ref="B26:C26"/>
    <mergeCell ref="D26:D27"/>
    <mergeCell ref="E26:E27"/>
    <mergeCell ref="B36:B37"/>
    <mergeCell ref="C36:D36"/>
  </mergeCells>
  <phoneticPr fontId="51" type="noConversion"/>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sheetPr>
    <tabColor rgb="FF00D739"/>
  </sheetPr>
  <dimension ref="A1:F49"/>
  <sheetViews>
    <sheetView showGridLines="0" showRowColHeaders="0" showWhiteSpace="0" zoomScaleNormal="100" workbookViewId="0">
      <selection activeCell="D9" sqref="D9"/>
    </sheetView>
  </sheetViews>
  <sheetFormatPr defaultColWidth="0" defaultRowHeight="11.5" x14ac:dyDescent="0.25"/>
  <cols>
    <col min="1" max="1" width="2.36328125" style="1" customWidth="1"/>
    <col min="2" max="2" width="5.36328125" style="5" customWidth="1"/>
    <col min="3" max="3" width="73.1796875" style="1" customWidth="1"/>
    <col min="4" max="4" width="21.54296875" style="6" customWidth="1"/>
    <col min="5" max="5" width="2.6328125" style="1" customWidth="1"/>
    <col min="6" max="6" width="82.453125" style="2" customWidth="1"/>
    <col min="7" max="16384" width="9.08984375" style="1" hidden="1"/>
  </cols>
  <sheetData>
    <row r="1" spans="2:6" ht="47" customHeight="1" x14ac:dyDescent="0.25">
      <c r="C1" s="7"/>
    </row>
    <row r="2" spans="2:6" ht="30" customHeight="1" x14ac:dyDescent="0.2">
      <c r="B2" s="152" t="s">
        <v>134</v>
      </c>
      <c r="C2" s="153"/>
      <c r="D2" s="154"/>
    </row>
    <row r="3" spans="2:6" x14ac:dyDescent="0.25">
      <c r="B3" s="3"/>
      <c r="C3" s="4"/>
      <c r="D3" s="4"/>
    </row>
    <row r="4" spans="2:6" ht="15" customHeight="1" x14ac:dyDescent="0.3">
      <c r="B4" s="3"/>
      <c r="C4" s="155" t="s">
        <v>111</v>
      </c>
      <c r="D4" s="155"/>
      <c r="F4" s="30" t="s">
        <v>110</v>
      </c>
    </row>
    <row r="5" spans="2:6" ht="15" customHeight="1" x14ac:dyDescent="0.35">
      <c r="B5" s="3"/>
      <c r="C5" s="9"/>
      <c r="D5" s="10"/>
      <c r="F5" s="30"/>
    </row>
    <row r="6" spans="2:6" ht="15" customHeight="1" x14ac:dyDescent="0.25">
      <c r="B6" s="44"/>
      <c r="C6" s="37" t="s">
        <v>77</v>
      </c>
      <c r="D6" s="36" t="s">
        <v>107</v>
      </c>
      <c r="F6" s="30"/>
    </row>
    <row r="7" spans="2:6" ht="15" customHeight="1" x14ac:dyDescent="0.25">
      <c r="B7" s="44"/>
      <c r="C7" s="37" t="s">
        <v>78</v>
      </c>
      <c r="D7" s="45" t="s">
        <v>79</v>
      </c>
      <c r="F7" s="24" t="s">
        <v>80</v>
      </c>
    </row>
    <row r="8" spans="2:6" ht="15" customHeight="1" x14ac:dyDescent="0.25">
      <c r="B8" s="46"/>
      <c r="C8" s="38" t="s">
        <v>98</v>
      </c>
      <c r="D8" s="39">
        <v>300000</v>
      </c>
      <c r="F8" s="26"/>
    </row>
    <row r="9" spans="2:6" ht="15" customHeight="1" x14ac:dyDescent="0.25">
      <c r="B9" s="46"/>
      <c r="C9" s="38" t="s">
        <v>13</v>
      </c>
      <c r="D9" s="39">
        <v>600000</v>
      </c>
      <c r="F9" s="26"/>
    </row>
    <row r="10" spans="2:6" ht="15" customHeight="1" x14ac:dyDescent="0.25">
      <c r="B10" s="46"/>
      <c r="C10" s="38" t="s">
        <v>14</v>
      </c>
      <c r="D10" s="39"/>
      <c r="F10" s="25"/>
    </row>
    <row r="11" spans="2:6" ht="15" customHeight="1" x14ac:dyDescent="0.25">
      <c r="B11" s="46"/>
      <c r="C11" s="38" t="s">
        <v>15</v>
      </c>
      <c r="D11" s="39">
        <v>150000</v>
      </c>
      <c r="F11" s="25" t="s">
        <v>68</v>
      </c>
    </row>
    <row r="12" spans="2:6" ht="15" customHeight="1" x14ac:dyDescent="0.25">
      <c r="B12" s="46"/>
      <c r="C12" s="38" t="s">
        <v>84</v>
      </c>
      <c r="D12" s="39"/>
      <c r="F12" s="25"/>
    </row>
    <row r="13" spans="2:6" ht="15" customHeight="1" x14ac:dyDescent="0.25">
      <c r="B13" s="46"/>
      <c r="C13" s="46"/>
      <c r="D13" s="47"/>
      <c r="F13" s="29"/>
    </row>
    <row r="14" spans="2:6" ht="15" customHeight="1" thickBot="1" x14ac:dyDescent="0.3">
      <c r="B14" s="40" t="s">
        <v>0</v>
      </c>
      <c r="C14" s="40" t="s">
        <v>85</v>
      </c>
      <c r="D14" s="41">
        <f>D24</f>
        <v>12600</v>
      </c>
      <c r="F14" s="31"/>
    </row>
    <row r="15" spans="2:6" ht="15" customHeight="1" thickTop="1" x14ac:dyDescent="0.25">
      <c r="B15" s="46"/>
      <c r="C15" s="46"/>
      <c r="D15" s="47"/>
      <c r="F15" s="32"/>
    </row>
    <row r="16" spans="2:6" ht="12.5" x14ac:dyDescent="0.25">
      <c r="B16" s="46"/>
      <c r="C16" s="43" t="s">
        <v>18</v>
      </c>
      <c r="D16" s="47"/>
      <c r="F16" s="1"/>
    </row>
    <row r="17" spans="2:6" ht="12.5" x14ac:dyDescent="0.25">
      <c r="B17" s="48"/>
      <c r="C17" s="49" t="s">
        <v>81</v>
      </c>
      <c r="D17" s="50"/>
      <c r="F17" s="1"/>
    </row>
    <row r="18" spans="2:6" ht="15.5" customHeight="1" x14ac:dyDescent="0.25">
      <c r="B18" s="48"/>
      <c r="C18" s="51" t="s">
        <v>99</v>
      </c>
      <c r="D18" s="52">
        <f>D8/D6*D7</f>
        <v>432000</v>
      </c>
      <c r="F18" s="29" t="s">
        <v>130</v>
      </c>
    </row>
    <row r="19" spans="2:6" ht="12.5" x14ac:dyDescent="0.25">
      <c r="B19" s="40"/>
      <c r="C19" s="38" t="s">
        <v>82</v>
      </c>
      <c r="D19" s="53">
        <f>IF(AND(D18&lt;320000,D18&gt;0),D9+D10+D11,D8+D9+D10+D11)</f>
        <v>1050000</v>
      </c>
      <c r="F19" s="1"/>
    </row>
    <row r="20" spans="2:6" ht="12.5" x14ac:dyDescent="0.25">
      <c r="B20" s="40"/>
      <c r="C20" s="38" t="s">
        <v>72</v>
      </c>
      <c r="D20" s="50"/>
      <c r="F20" s="1"/>
    </row>
    <row r="21" spans="2:6" ht="12.5" x14ac:dyDescent="0.25">
      <c r="B21" s="40" t="s">
        <v>3</v>
      </c>
      <c r="C21" s="38" t="s">
        <v>4</v>
      </c>
      <c r="D21" s="58">
        <v>1.2E-2</v>
      </c>
      <c r="F21" s="1"/>
    </row>
    <row r="22" spans="2:6" ht="12.5" x14ac:dyDescent="0.25">
      <c r="B22" s="40" t="s">
        <v>0</v>
      </c>
      <c r="C22" s="38" t="s">
        <v>83</v>
      </c>
      <c r="D22" s="53">
        <f>ROUND(D19*D21,0)</f>
        <v>12600</v>
      </c>
      <c r="F22" s="1"/>
    </row>
    <row r="23" spans="2:6" ht="12.5" x14ac:dyDescent="0.25">
      <c r="B23" s="40" t="s">
        <v>2</v>
      </c>
      <c r="C23" s="38" t="s">
        <v>84</v>
      </c>
      <c r="D23" s="53">
        <f>D12</f>
        <v>0</v>
      </c>
      <c r="F23" s="1"/>
    </row>
    <row r="24" spans="2:6" ht="13" thickBot="1" x14ac:dyDescent="0.3">
      <c r="B24" s="40" t="s">
        <v>0</v>
      </c>
      <c r="C24" s="55" t="s">
        <v>17</v>
      </c>
      <c r="D24" s="56">
        <f>D22-D23</f>
        <v>12600</v>
      </c>
      <c r="F24" s="1"/>
    </row>
    <row r="25" spans="2:6" ht="12" thickTop="1" x14ac:dyDescent="0.25">
      <c r="F25" s="1"/>
    </row>
    <row r="27" spans="2:6" x14ac:dyDescent="0.25">
      <c r="B27" s="33" t="s">
        <v>5</v>
      </c>
      <c r="C27" s="31"/>
      <c r="D27" s="34"/>
      <c r="E27" s="31"/>
      <c r="F27" s="29"/>
    </row>
    <row r="28" spans="2:6" ht="22.25" customHeight="1" x14ac:dyDescent="0.2">
      <c r="B28" s="145" t="s">
        <v>6</v>
      </c>
      <c r="C28" s="145"/>
      <c r="D28" s="145"/>
      <c r="E28" s="145"/>
      <c r="F28" s="145"/>
    </row>
    <row r="29" spans="2:6" x14ac:dyDescent="0.25">
      <c r="B29" s="33" t="s">
        <v>7</v>
      </c>
      <c r="C29" s="31"/>
      <c r="D29" s="34"/>
      <c r="E29" s="31"/>
      <c r="F29" s="29"/>
    </row>
    <row r="30" spans="2:6" x14ac:dyDescent="0.25">
      <c r="B30" s="33" t="s">
        <v>133</v>
      </c>
      <c r="C30" s="31"/>
      <c r="D30" s="34"/>
      <c r="E30" s="31"/>
      <c r="F30" s="29"/>
    </row>
    <row r="31" spans="2:6" x14ac:dyDescent="0.25">
      <c r="B31" s="33" t="s">
        <v>8</v>
      </c>
      <c r="C31" s="31"/>
      <c r="D31" s="34"/>
      <c r="E31" s="31"/>
      <c r="F31" s="29"/>
    </row>
    <row r="44" spans="3:6" s="5" customFormat="1" x14ac:dyDescent="0.25">
      <c r="C44" s="1"/>
      <c r="D44" s="6"/>
      <c r="E44" s="1"/>
      <c r="F44" s="2"/>
    </row>
    <row r="45" spans="3:6" s="5" customFormat="1" x14ac:dyDescent="0.25">
      <c r="C45" s="1"/>
      <c r="D45" s="6"/>
      <c r="E45" s="1"/>
      <c r="F45" s="2"/>
    </row>
    <row r="46" spans="3:6" s="5" customFormat="1" x14ac:dyDescent="0.25">
      <c r="C46" s="1"/>
      <c r="D46" s="6"/>
      <c r="E46" s="1"/>
      <c r="F46" s="2"/>
    </row>
    <row r="47" spans="3:6" s="5" customFormat="1" x14ac:dyDescent="0.25">
      <c r="C47" s="1"/>
      <c r="D47" s="6"/>
      <c r="E47" s="1"/>
      <c r="F47" s="2"/>
    </row>
    <row r="48" spans="3:6" s="5" customFormat="1" x14ac:dyDescent="0.25">
      <c r="C48" s="1"/>
      <c r="D48" s="6"/>
      <c r="E48" s="1"/>
      <c r="F48" s="2"/>
    </row>
    <row r="49" spans="3:6" s="5" customFormat="1" x14ac:dyDescent="0.25">
      <c r="C49" s="1"/>
      <c r="D49" s="6"/>
      <c r="E49" s="1"/>
      <c r="F49" s="2"/>
    </row>
  </sheetData>
  <sheetProtection algorithmName="SHA-512" hashValue="VyBv0LAbF/7tz2tj01Qt0i54EGJ2wUGnInQJ1ypIsvNUUgkYunxkiLgtuh2bdJvBBn4d6ufjtr+Tzr761s5MTA==" saltValue="bOPouUVo93wXXBZPPi49wg==" spinCount="100000" sheet="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97B9-DE56-42FB-94A0-048D1B0ED51A}">
  <sheetPr>
    <tabColor rgb="FF00D739"/>
  </sheetPr>
  <dimension ref="A1:F41"/>
  <sheetViews>
    <sheetView showGridLines="0" showRowColHeaders="0" showWhiteSpace="0" zoomScaleNormal="100" workbookViewId="0">
      <selection activeCell="D10" sqref="D10"/>
    </sheetView>
  </sheetViews>
  <sheetFormatPr defaultColWidth="0" defaultRowHeight="11.5" zeroHeight="1" x14ac:dyDescent="0.25"/>
  <cols>
    <col min="1" max="1" width="2" style="1" customWidth="1"/>
    <col min="2" max="2" width="5.36328125" style="5" customWidth="1"/>
    <col min="3" max="3" width="60.26953125" style="1" customWidth="1"/>
    <col min="4" max="4" width="22.54296875" style="6" customWidth="1"/>
    <col min="5" max="5" width="2.6328125" style="1" customWidth="1"/>
    <col min="6" max="6" width="83.6328125" style="2" customWidth="1"/>
    <col min="7" max="16384" width="9.08984375" style="1" hidden="1"/>
  </cols>
  <sheetData>
    <row r="1" spans="2:6" ht="47" customHeight="1" x14ac:dyDescent="0.25">
      <c r="C1" s="7"/>
    </row>
    <row r="2" spans="2:6" ht="30" customHeight="1" x14ac:dyDescent="0.2">
      <c r="B2" s="152" t="s">
        <v>135</v>
      </c>
      <c r="C2" s="153"/>
      <c r="D2" s="154"/>
    </row>
    <row r="3" spans="2:6" x14ac:dyDescent="0.25">
      <c r="B3" s="3"/>
      <c r="C3" s="4"/>
      <c r="D3" s="4"/>
    </row>
    <row r="4" spans="2:6" ht="15" customHeight="1" x14ac:dyDescent="0.3">
      <c r="B4" s="44"/>
      <c r="C4" s="155" t="s">
        <v>109</v>
      </c>
      <c r="D4" s="155"/>
      <c r="F4" s="30" t="s">
        <v>110</v>
      </c>
    </row>
    <row r="5" spans="2:6" ht="15" customHeight="1" x14ac:dyDescent="0.25">
      <c r="B5" s="44"/>
      <c r="C5" s="66"/>
      <c r="D5" s="67"/>
      <c r="F5" s="30"/>
    </row>
    <row r="6" spans="2:6" ht="30" customHeight="1" x14ac:dyDescent="0.25">
      <c r="B6" s="44"/>
      <c r="C6" s="35" t="s">
        <v>101</v>
      </c>
      <c r="D6" s="36" t="s">
        <v>12</v>
      </c>
      <c r="F6" s="24" t="s">
        <v>100</v>
      </c>
    </row>
    <row r="7" spans="2:6" ht="15" customHeight="1" x14ac:dyDescent="0.25">
      <c r="B7" s="44"/>
      <c r="C7" s="38" t="s">
        <v>92</v>
      </c>
      <c r="D7" s="70" t="s">
        <v>11</v>
      </c>
      <c r="F7" s="25" t="s">
        <v>93</v>
      </c>
    </row>
    <row r="8" spans="2:6" ht="15" customHeight="1" x14ac:dyDescent="0.25">
      <c r="B8" s="44"/>
      <c r="C8" s="37" t="s">
        <v>77</v>
      </c>
      <c r="D8" s="36" t="s">
        <v>107</v>
      </c>
      <c r="F8" s="30"/>
    </row>
    <row r="9" spans="2:6" ht="15" customHeight="1" x14ac:dyDescent="0.25">
      <c r="B9" s="44"/>
      <c r="C9" s="37" t="s">
        <v>78</v>
      </c>
      <c r="D9" s="45" t="s">
        <v>79</v>
      </c>
      <c r="F9" s="24" t="s">
        <v>80</v>
      </c>
    </row>
    <row r="10" spans="2:6" ht="15" customHeight="1" x14ac:dyDescent="0.25">
      <c r="B10" s="46"/>
      <c r="C10" s="38" t="s">
        <v>76</v>
      </c>
      <c r="D10" s="39">
        <v>1500000</v>
      </c>
      <c r="F10" s="25"/>
    </row>
    <row r="11" spans="2:6" ht="15" customHeight="1" x14ac:dyDescent="0.25">
      <c r="B11" s="46"/>
      <c r="C11" s="38" t="s">
        <v>13</v>
      </c>
      <c r="D11" s="39">
        <v>500000</v>
      </c>
      <c r="F11" s="26"/>
    </row>
    <row r="12" spans="2:6" ht="15" customHeight="1" x14ac:dyDescent="0.25">
      <c r="B12" s="46"/>
      <c r="C12" s="38" t="s">
        <v>14</v>
      </c>
      <c r="D12" s="39"/>
      <c r="F12" s="25"/>
    </row>
    <row r="13" spans="2:6" ht="15" customHeight="1" x14ac:dyDescent="0.25">
      <c r="B13" s="46"/>
      <c r="C13" s="38" t="s">
        <v>15</v>
      </c>
      <c r="D13" s="39">
        <v>150000</v>
      </c>
      <c r="F13" s="25" t="s">
        <v>68</v>
      </c>
    </row>
    <row r="14" spans="2:6" ht="15" customHeight="1" x14ac:dyDescent="0.25">
      <c r="B14" s="46"/>
      <c r="C14" s="38" t="s">
        <v>97</v>
      </c>
      <c r="D14" s="39"/>
      <c r="F14" s="25"/>
    </row>
    <row r="15" spans="2:6" ht="15" customHeight="1" x14ac:dyDescent="0.25">
      <c r="B15" s="46"/>
      <c r="C15" s="46"/>
      <c r="D15" s="47"/>
      <c r="F15" s="29"/>
    </row>
    <row r="16" spans="2:6" ht="15" customHeight="1" thickBot="1" x14ac:dyDescent="0.3">
      <c r="B16" s="40" t="s">
        <v>0</v>
      </c>
      <c r="C16" s="40" t="s">
        <v>94</v>
      </c>
      <c r="D16" s="41">
        <f>D29</f>
        <v>197800</v>
      </c>
      <c r="F16" s="31"/>
    </row>
    <row r="17" spans="2:6" ht="15" customHeight="1" thickTop="1" x14ac:dyDescent="0.25">
      <c r="B17" s="46"/>
      <c r="C17" s="46"/>
      <c r="D17" s="47"/>
      <c r="F17" s="32"/>
    </row>
    <row r="18" spans="2:6" ht="15" customHeight="1" x14ac:dyDescent="0.25">
      <c r="B18" s="46"/>
      <c r="C18" s="46" t="s">
        <v>1</v>
      </c>
      <c r="D18" s="47"/>
      <c r="F18" s="31"/>
    </row>
    <row r="19" spans="2:6" ht="15" customHeight="1" x14ac:dyDescent="0.25">
      <c r="B19" s="59"/>
      <c r="C19" s="42" t="s">
        <v>106</v>
      </c>
      <c r="D19" s="60"/>
      <c r="F19" s="31"/>
    </row>
    <row r="20" spans="2:6" ht="15" customHeight="1" x14ac:dyDescent="0.25">
      <c r="B20" s="48"/>
      <c r="C20" s="51" t="s">
        <v>99</v>
      </c>
      <c r="D20" s="52">
        <f>D10/D8*D9</f>
        <v>2160000</v>
      </c>
      <c r="F20" s="29" t="s">
        <v>130</v>
      </c>
    </row>
    <row r="21" spans="2:6" ht="12.5" x14ac:dyDescent="0.25">
      <c r="B21" s="40"/>
      <c r="C21" s="38" t="s">
        <v>82</v>
      </c>
      <c r="D21" s="53">
        <f>IF(AND(D20&lt;320000,D20&gt;0),D11+D12+D13,D10+D11+D12+D13)</f>
        <v>2150000</v>
      </c>
      <c r="F21" s="1"/>
    </row>
    <row r="22" spans="2:6" ht="12.5" hidden="1" x14ac:dyDescent="0.25">
      <c r="B22" s="40"/>
      <c r="C22" s="68" t="s">
        <v>102</v>
      </c>
      <c r="D22" s="58">
        <f>IF(AND(D7="N",D6="Y"),2%,0)</f>
        <v>0</v>
      </c>
      <c r="F22" s="1"/>
    </row>
    <row r="23" spans="2:6" ht="12.5" hidden="1" x14ac:dyDescent="0.25">
      <c r="B23" s="40"/>
      <c r="C23" s="68" t="s">
        <v>104</v>
      </c>
      <c r="D23" s="58">
        <f>IF(AND(D7="Y",D6="Y"),2%,0)</f>
        <v>0</v>
      </c>
      <c r="F23" s="1"/>
    </row>
    <row r="24" spans="2:6" ht="12.5" hidden="1" x14ac:dyDescent="0.25">
      <c r="B24" s="40"/>
      <c r="C24" s="68" t="s">
        <v>103</v>
      </c>
      <c r="D24" s="58">
        <f>IF(AND(D7="Y",D6="N"),9.2%,0)</f>
        <v>9.1999999999999998E-2</v>
      </c>
      <c r="F24" s="1"/>
    </row>
    <row r="25" spans="2:6" ht="12.5" x14ac:dyDescent="0.25">
      <c r="B25" s="40" t="s">
        <v>16</v>
      </c>
      <c r="C25" s="38" t="s">
        <v>4</v>
      </c>
      <c r="D25" s="58">
        <f>SUM(D22:D24)</f>
        <v>9.1999999999999998E-2</v>
      </c>
      <c r="F25" s="1"/>
    </row>
    <row r="26" spans="2:6" ht="12.5" hidden="1" x14ac:dyDescent="0.25">
      <c r="B26" s="40"/>
      <c r="C26" s="68" t="s">
        <v>91</v>
      </c>
      <c r="D26" s="69">
        <f>D21*D25</f>
        <v>197800</v>
      </c>
      <c r="F26" s="1"/>
    </row>
    <row r="27" spans="2:6" ht="12.5" x14ac:dyDescent="0.25">
      <c r="B27" s="40" t="s">
        <v>0</v>
      </c>
      <c r="C27" s="38" t="s">
        <v>95</v>
      </c>
      <c r="D27" s="52">
        <f>ROUND(D26,0)</f>
        <v>197800</v>
      </c>
      <c r="F27" s="1"/>
    </row>
    <row r="28" spans="2:6" ht="12.5" x14ac:dyDescent="0.25">
      <c r="B28" s="40" t="s">
        <v>2</v>
      </c>
      <c r="C28" s="38" t="s">
        <v>96</v>
      </c>
      <c r="D28" s="52">
        <f>D14</f>
        <v>0</v>
      </c>
      <c r="F28" s="1"/>
    </row>
    <row r="29" spans="2:6" ht="12.5" x14ac:dyDescent="0.25">
      <c r="B29" s="40" t="s">
        <v>0</v>
      </c>
      <c r="C29" s="55" t="s">
        <v>94</v>
      </c>
      <c r="D29" s="61">
        <f>D27-D28</f>
        <v>197800</v>
      </c>
      <c r="F29" s="1"/>
    </row>
    <row r="30" spans="2:6" x14ac:dyDescent="0.25"/>
    <row r="31" spans="2:6" x14ac:dyDescent="0.25">
      <c r="B31" s="33" t="s">
        <v>5</v>
      </c>
      <c r="C31" s="31"/>
      <c r="D31" s="34"/>
      <c r="E31" s="31"/>
      <c r="F31" s="29"/>
    </row>
    <row r="32" spans="2:6" ht="22.25" customHeight="1" x14ac:dyDescent="0.2">
      <c r="B32" s="145" t="s">
        <v>6</v>
      </c>
      <c r="C32" s="145"/>
      <c r="D32" s="145"/>
      <c r="E32" s="145"/>
      <c r="F32" s="145"/>
    </row>
    <row r="33" spans="2:6" x14ac:dyDescent="0.25">
      <c r="B33" s="33" t="s">
        <v>7</v>
      </c>
      <c r="C33" s="31"/>
      <c r="D33" s="34"/>
      <c r="E33" s="31"/>
      <c r="F33" s="29"/>
    </row>
    <row r="34" spans="2:6" x14ac:dyDescent="0.25">
      <c r="B34" s="33" t="s">
        <v>133</v>
      </c>
      <c r="C34" s="31"/>
      <c r="D34" s="34"/>
      <c r="E34" s="31"/>
      <c r="F34" s="29"/>
    </row>
    <row r="35" spans="2:6" x14ac:dyDescent="0.25">
      <c r="B35" s="33" t="s">
        <v>8</v>
      </c>
      <c r="C35" s="31"/>
      <c r="D35" s="34"/>
      <c r="E35" s="31"/>
      <c r="F35" s="29"/>
    </row>
    <row r="36" spans="2:6" x14ac:dyDescent="0.25"/>
    <row r="37" spans="2:6" x14ac:dyDescent="0.25"/>
    <row r="38" spans="2:6" x14ac:dyDescent="0.25"/>
    <row r="39" spans="2:6" x14ac:dyDescent="0.25"/>
    <row r="40" spans="2:6" x14ac:dyDescent="0.25"/>
    <row r="41" spans="2:6" x14ac:dyDescent="0.25"/>
  </sheetData>
  <sheetProtection algorithmName="SHA-512" hashValue="4gItnb7db1ke+34P+W9U2rlJt6nhxWpmbMDQcUXL4nu0qrXdk7hTZ84MAE0xKPLj3Nirl43md5pDfl9PiYa4sw==" saltValue="UB+C0tlUzymYcW7IAASL4w==" spinCount="100000" sheet="1" selectLockedCells="1"/>
  <mergeCells count="3">
    <mergeCell ref="B2:D2"/>
    <mergeCell ref="B32:F32"/>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FA1D11A-292A-4EFE-A807-285C928AE727}">
          <x14:formula1>
            <xm:f>'LookUp List'!$A$1:$A$2</xm:f>
          </x14:formula1>
          <xm:sqref>D7</xm:sqref>
        </x14:dataValidation>
        <x14:dataValidation type="list" allowBlank="1" showInputMessage="1" showErrorMessage="1" xr:uid="{478292D9-EBDB-4C6E-A9D4-C31832549077}">
          <x14:formula1>
            <xm:f>List!$A$1:$A$2</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sheetPr>
    <tabColor rgb="FF00D739"/>
  </sheetPr>
  <dimension ref="A1:F53"/>
  <sheetViews>
    <sheetView showGridLines="0" showRowColHeaders="0" showWhiteSpace="0" zoomScaleNormal="100" workbookViewId="0">
      <selection activeCell="D6" sqref="D6"/>
    </sheetView>
  </sheetViews>
  <sheetFormatPr defaultColWidth="0" defaultRowHeight="11.5" zeroHeight="1" x14ac:dyDescent="0.25"/>
  <cols>
    <col min="1" max="1" width="1.90625" style="1" customWidth="1"/>
    <col min="2" max="2" width="5.36328125" style="5" customWidth="1"/>
    <col min="3" max="3" width="61.54296875" style="1" customWidth="1"/>
    <col min="4" max="4" width="19.54296875" style="6" customWidth="1"/>
    <col min="5" max="5" width="2.6328125" style="1" customWidth="1"/>
    <col min="6" max="6" width="82.36328125" style="2" customWidth="1"/>
    <col min="7" max="16384" width="9.08984375" style="1" hidden="1"/>
  </cols>
  <sheetData>
    <row r="1" spans="2:6" ht="47" customHeight="1" x14ac:dyDescent="0.25">
      <c r="C1" s="7"/>
    </row>
    <row r="2" spans="2:6" ht="30" customHeight="1" x14ac:dyDescent="0.2">
      <c r="B2" s="152" t="s">
        <v>136</v>
      </c>
      <c r="C2" s="153"/>
      <c r="D2" s="154"/>
    </row>
    <row r="3" spans="2:6" x14ac:dyDescent="0.25">
      <c r="B3" s="3"/>
      <c r="C3" s="4"/>
      <c r="D3" s="4"/>
    </row>
    <row r="4" spans="2:6" ht="15" customHeight="1" x14ac:dyDescent="0.3">
      <c r="B4" s="3"/>
      <c r="C4" s="155" t="s">
        <v>108</v>
      </c>
      <c r="D4" s="155"/>
      <c r="F4" s="30" t="s">
        <v>110</v>
      </c>
    </row>
    <row r="5" spans="2:6" ht="15" customHeight="1" x14ac:dyDescent="0.35">
      <c r="B5" s="3"/>
      <c r="C5" s="9"/>
      <c r="D5" s="10"/>
      <c r="F5" s="30"/>
    </row>
    <row r="6" spans="2:6" ht="15" customHeight="1" x14ac:dyDescent="0.25">
      <c r="B6" s="44"/>
      <c r="C6" s="37" t="s">
        <v>77</v>
      </c>
      <c r="D6" s="64" t="s">
        <v>107</v>
      </c>
      <c r="F6" s="30"/>
    </row>
    <row r="7" spans="2:6" ht="15" customHeight="1" x14ac:dyDescent="0.25">
      <c r="B7" s="44"/>
      <c r="C7" s="37" t="s">
        <v>78</v>
      </c>
      <c r="D7" s="45" t="s">
        <v>79</v>
      </c>
      <c r="F7" s="24" t="s">
        <v>80</v>
      </c>
    </row>
    <row r="8" spans="2:6" ht="15" customHeight="1" x14ac:dyDescent="0.25">
      <c r="B8" s="46"/>
      <c r="C8" s="38" t="s">
        <v>125</v>
      </c>
      <c r="D8" s="65">
        <v>1500000</v>
      </c>
      <c r="F8" s="26"/>
    </row>
    <row r="9" spans="2:6" ht="15" customHeight="1" x14ac:dyDescent="0.25">
      <c r="B9" s="46"/>
      <c r="C9" s="38" t="s">
        <v>13</v>
      </c>
      <c r="D9" s="65"/>
      <c r="F9" s="26"/>
    </row>
    <row r="10" spans="2:6" ht="15" customHeight="1" x14ac:dyDescent="0.25">
      <c r="B10" s="46"/>
      <c r="C10" s="38" t="s">
        <v>14</v>
      </c>
      <c r="D10" s="65">
        <v>500000</v>
      </c>
      <c r="F10" s="25"/>
    </row>
    <row r="11" spans="2:6" ht="15" customHeight="1" x14ac:dyDescent="0.25">
      <c r="B11" s="46"/>
      <c r="C11" s="38" t="s">
        <v>15</v>
      </c>
      <c r="D11" s="65">
        <v>150000</v>
      </c>
      <c r="F11" s="25" t="s">
        <v>68</v>
      </c>
    </row>
    <row r="12" spans="2:6" ht="15" customHeight="1" x14ac:dyDescent="0.25">
      <c r="B12" s="46"/>
      <c r="C12" s="38" t="s">
        <v>86</v>
      </c>
      <c r="D12" s="65"/>
      <c r="F12" s="25"/>
    </row>
    <row r="13" spans="2:6" ht="15" customHeight="1" x14ac:dyDescent="0.25">
      <c r="B13" s="46"/>
      <c r="C13" s="46"/>
      <c r="D13" s="47"/>
      <c r="F13" s="29"/>
    </row>
    <row r="14" spans="2:6" ht="15" customHeight="1" thickBot="1" x14ac:dyDescent="0.3">
      <c r="B14" s="40" t="s">
        <v>0</v>
      </c>
      <c r="C14" s="40" t="s">
        <v>37</v>
      </c>
      <c r="D14" s="41">
        <f>D24</f>
        <v>8600</v>
      </c>
      <c r="F14" s="31"/>
    </row>
    <row r="15" spans="2:6" ht="15" customHeight="1" thickTop="1" x14ac:dyDescent="0.25">
      <c r="B15" s="46"/>
      <c r="C15" s="46"/>
      <c r="D15" s="47"/>
      <c r="F15" s="32"/>
    </row>
    <row r="16" spans="2:6" ht="12.5" x14ac:dyDescent="0.25">
      <c r="B16" s="46"/>
      <c r="C16" s="43" t="s">
        <v>38</v>
      </c>
      <c r="D16" s="47"/>
      <c r="F16" s="31"/>
    </row>
    <row r="17" spans="2:6" ht="12.5" x14ac:dyDescent="0.25">
      <c r="B17" s="48"/>
      <c r="C17" s="49" t="s">
        <v>87</v>
      </c>
      <c r="D17" s="50"/>
      <c r="F17" s="31"/>
    </row>
    <row r="18" spans="2:6" ht="12.5" x14ac:dyDescent="0.25">
      <c r="B18" s="48"/>
      <c r="C18" s="51" t="s">
        <v>99</v>
      </c>
      <c r="D18" s="52">
        <f>D8/D6*D7</f>
        <v>2160000</v>
      </c>
      <c r="F18" s="29" t="s">
        <v>130</v>
      </c>
    </row>
    <row r="19" spans="2:6" ht="12.5" x14ac:dyDescent="0.25">
      <c r="B19" s="40" t="s">
        <v>0</v>
      </c>
      <c r="C19" s="38" t="s">
        <v>82</v>
      </c>
      <c r="D19" s="53">
        <f>IF(AND(D18&lt;320000,D18&gt;0),D9+D10+D11,D8+D9+D10+D11)</f>
        <v>2150000</v>
      </c>
      <c r="F19" s="31"/>
    </row>
    <row r="20" spans="2:6" ht="12.5" x14ac:dyDescent="0.25">
      <c r="B20" s="40"/>
      <c r="C20" s="55" t="s">
        <v>39</v>
      </c>
      <c r="D20" s="71"/>
      <c r="F20" s="1"/>
    </row>
    <row r="21" spans="2:6" ht="12.5" x14ac:dyDescent="0.25">
      <c r="B21" s="40" t="s">
        <v>3</v>
      </c>
      <c r="C21" s="38" t="s">
        <v>4</v>
      </c>
      <c r="D21" s="58">
        <v>4.0000000000000001E-3</v>
      </c>
      <c r="F21" s="1"/>
    </row>
    <row r="22" spans="2:6" ht="12.5" x14ac:dyDescent="0.25">
      <c r="B22" s="40" t="s">
        <v>0</v>
      </c>
      <c r="C22" s="38" t="s">
        <v>87</v>
      </c>
      <c r="D22" s="53">
        <f>ROUND(D19*D21,0)</f>
        <v>8600</v>
      </c>
      <c r="F22" s="1"/>
    </row>
    <row r="23" spans="2:6" ht="12.5" x14ac:dyDescent="0.25">
      <c r="B23" s="40" t="s">
        <v>2</v>
      </c>
      <c r="C23" s="38" t="s">
        <v>88</v>
      </c>
      <c r="D23" s="63">
        <f>D12</f>
        <v>0</v>
      </c>
      <c r="F23" s="1"/>
    </row>
    <row r="24" spans="2:6" ht="13" thickBot="1" x14ac:dyDescent="0.3">
      <c r="B24" s="40" t="s">
        <v>0</v>
      </c>
      <c r="C24" s="55" t="s">
        <v>40</v>
      </c>
      <c r="D24" s="56">
        <f>D22-D23</f>
        <v>8600</v>
      </c>
      <c r="F24" s="1"/>
    </row>
    <row r="25" spans="2:6" ht="12" thickTop="1" x14ac:dyDescent="0.25">
      <c r="F25" s="1"/>
    </row>
    <row r="26" spans="2:6" x14ac:dyDescent="0.25"/>
    <row r="27" spans="2:6" x14ac:dyDescent="0.25">
      <c r="B27" s="33" t="s">
        <v>5</v>
      </c>
      <c r="C27" s="31"/>
      <c r="D27" s="34"/>
      <c r="E27" s="31"/>
      <c r="F27" s="29"/>
    </row>
    <row r="28" spans="2:6" ht="22.25" customHeight="1" x14ac:dyDescent="0.2">
      <c r="B28" s="145" t="s">
        <v>6</v>
      </c>
      <c r="C28" s="145"/>
      <c r="D28" s="145"/>
      <c r="E28" s="145"/>
      <c r="F28" s="145"/>
    </row>
    <row r="29" spans="2:6" x14ac:dyDescent="0.25">
      <c r="B29" s="33" t="s">
        <v>7</v>
      </c>
      <c r="C29" s="31"/>
      <c r="D29" s="34"/>
      <c r="E29" s="31"/>
      <c r="F29" s="29"/>
    </row>
    <row r="30" spans="2:6" x14ac:dyDescent="0.25">
      <c r="B30" s="33" t="s">
        <v>133</v>
      </c>
      <c r="C30" s="31"/>
      <c r="D30" s="34"/>
      <c r="E30" s="31"/>
      <c r="F30" s="29"/>
    </row>
    <row r="31" spans="2:6" x14ac:dyDescent="0.25">
      <c r="B31" s="33" t="s">
        <v>8</v>
      </c>
      <c r="C31" s="31"/>
      <c r="D31" s="34"/>
      <c r="E31" s="31"/>
      <c r="F31" s="29"/>
    </row>
    <row r="32" spans="2:6" x14ac:dyDescent="0.25"/>
    <row r="44" spans="3:6" s="5" customFormat="1" hidden="1" x14ac:dyDescent="0.25">
      <c r="C44" s="1"/>
      <c r="D44" s="6"/>
      <c r="E44" s="1"/>
      <c r="F44" s="2"/>
    </row>
    <row r="45" spans="3:6" s="5" customFormat="1" hidden="1" x14ac:dyDescent="0.25">
      <c r="C45" s="1"/>
      <c r="D45" s="6"/>
      <c r="E45" s="1"/>
      <c r="F45" s="2"/>
    </row>
    <row r="46" spans="3:6" s="5" customFormat="1" hidden="1" x14ac:dyDescent="0.25">
      <c r="C46" s="1"/>
      <c r="D46" s="6"/>
      <c r="E46" s="1"/>
      <c r="F46" s="2"/>
    </row>
    <row r="47" spans="3:6" s="5" customFormat="1" hidden="1" x14ac:dyDescent="0.25">
      <c r="C47" s="1"/>
      <c r="D47" s="6"/>
      <c r="E47" s="1"/>
      <c r="F47" s="2"/>
    </row>
    <row r="48" spans="3:6" s="5" customFormat="1" hidden="1" x14ac:dyDescent="0.25">
      <c r="C48" s="1"/>
      <c r="D48" s="6"/>
      <c r="E48" s="1"/>
      <c r="F48" s="2"/>
    </row>
    <row r="49" spans="3:6" s="5" customFormat="1" hidden="1" x14ac:dyDescent="0.25">
      <c r="C49" s="1"/>
      <c r="D49" s="6"/>
      <c r="E49" s="1"/>
      <c r="F49" s="2"/>
    </row>
    <row r="50" spans="3:6" x14ac:dyDescent="0.25"/>
    <row r="51" spans="3:6" x14ac:dyDescent="0.25"/>
    <row r="52" spans="3:6" x14ac:dyDescent="0.25"/>
    <row r="53" spans="3:6" x14ac:dyDescent="0.25"/>
  </sheetData>
  <sheetProtection algorithmName="SHA-512" hashValue="OZhGdzF0XcBu1xWP9IzFd7ICBwr30NdzRATrGsIZoe8uaRvJZwc4b0278N8ztODh6vbiLPOS8wWsiU3OiwgVzA==" saltValue="PrR0iyvHUq3Bk5sqfKe59A==" spinCount="100000" sheet="1" objects="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sheetPr>
    <tabColor rgb="FF00D739"/>
  </sheetPr>
  <dimension ref="A1:F53"/>
  <sheetViews>
    <sheetView showGridLines="0" showRowColHeaders="0" showWhiteSpace="0" zoomScaleNormal="100" workbookViewId="0">
      <selection activeCell="D11" sqref="D11"/>
    </sheetView>
  </sheetViews>
  <sheetFormatPr defaultColWidth="0" defaultRowHeight="11.5" zeroHeight="1" x14ac:dyDescent="0.25"/>
  <cols>
    <col min="1" max="1" width="2.54296875" style="1" customWidth="1"/>
    <col min="2" max="2" width="5.36328125" style="5" customWidth="1"/>
    <col min="3" max="3" width="58.6328125" style="1" customWidth="1"/>
    <col min="4" max="4" width="25.453125" style="6" customWidth="1"/>
    <col min="5" max="5" width="2.6328125" style="1" customWidth="1"/>
    <col min="6" max="6" width="104" style="2" customWidth="1"/>
    <col min="7" max="16384" width="9.08984375" style="1" hidden="1"/>
  </cols>
  <sheetData>
    <row r="1" spans="1:6" ht="47" customHeight="1" x14ac:dyDescent="0.25">
      <c r="C1" s="7"/>
    </row>
    <row r="2" spans="1:6" ht="30" customHeight="1" x14ac:dyDescent="0.2">
      <c r="B2" s="152" t="s">
        <v>137</v>
      </c>
      <c r="C2" s="153"/>
      <c r="D2" s="154"/>
    </row>
    <row r="3" spans="1:6" x14ac:dyDescent="0.25">
      <c r="B3" s="3"/>
      <c r="C3" s="4"/>
      <c r="D3" s="4"/>
    </row>
    <row r="4" spans="1:6" ht="15" customHeight="1" x14ac:dyDescent="0.3">
      <c r="B4" s="3"/>
      <c r="C4" s="155" t="s">
        <v>109</v>
      </c>
      <c r="D4" s="155"/>
      <c r="F4" s="30" t="s">
        <v>110</v>
      </c>
    </row>
    <row r="5" spans="1:6" ht="15" customHeight="1" x14ac:dyDescent="0.35">
      <c r="B5" s="3"/>
      <c r="C5" s="9"/>
      <c r="D5" s="10"/>
      <c r="F5" s="30"/>
    </row>
    <row r="6" spans="1:6" ht="52.5" customHeight="1" x14ac:dyDescent="0.25">
      <c r="A6" s="57"/>
      <c r="B6" s="44"/>
      <c r="C6" s="37" t="s">
        <v>105</v>
      </c>
      <c r="D6" s="74">
        <v>1.2E-2</v>
      </c>
      <c r="F6" s="24" t="s">
        <v>129</v>
      </c>
    </row>
    <row r="7" spans="1:6" ht="15" customHeight="1" x14ac:dyDescent="0.25">
      <c r="A7" s="57"/>
      <c r="B7" s="44"/>
      <c r="C7" s="37" t="s">
        <v>77</v>
      </c>
      <c r="D7" s="36" t="s">
        <v>107</v>
      </c>
      <c r="F7" s="30"/>
    </row>
    <row r="8" spans="1:6" ht="15" customHeight="1" x14ac:dyDescent="0.25">
      <c r="A8" s="57"/>
      <c r="B8" s="44"/>
      <c r="C8" s="37" t="s">
        <v>78</v>
      </c>
      <c r="D8" s="45" t="s">
        <v>79</v>
      </c>
      <c r="F8" s="24" t="s">
        <v>80</v>
      </c>
    </row>
    <row r="9" spans="1:6" ht="15" customHeight="1" x14ac:dyDescent="0.25">
      <c r="A9" s="57"/>
      <c r="B9" s="46"/>
      <c r="C9" s="38" t="s">
        <v>125</v>
      </c>
      <c r="D9" s="39">
        <v>1500000</v>
      </c>
      <c r="F9" s="26"/>
    </row>
    <row r="10" spans="1:6" ht="15" customHeight="1" x14ac:dyDescent="0.25">
      <c r="A10" s="57"/>
      <c r="B10" s="46"/>
      <c r="C10" s="38" t="s">
        <v>13</v>
      </c>
      <c r="D10" s="39">
        <v>0</v>
      </c>
      <c r="F10" s="26"/>
    </row>
    <row r="11" spans="1:6" ht="15" customHeight="1" x14ac:dyDescent="0.25">
      <c r="A11" s="57"/>
      <c r="B11" s="46"/>
      <c r="C11" s="38" t="s">
        <v>14</v>
      </c>
      <c r="D11" s="39"/>
      <c r="F11" s="25"/>
    </row>
    <row r="12" spans="1:6" ht="15" customHeight="1" x14ac:dyDescent="0.25">
      <c r="A12" s="57"/>
      <c r="B12" s="46"/>
      <c r="C12" s="38" t="s">
        <v>15</v>
      </c>
      <c r="D12" s="39">
        <v>150000</v>
      </c>
      <c r="F12" s="25" t="s">
        <v>68</v>
      </c>
    </row>
    <row r="13" spans="1:6" ht="15" customHeight="1" x14ac:dyDescent="0.25">
      <c r="A13" s="57"/>
      <c r="B13" s="46"/>
      <c r="C13" s="38" t="s">
        <v>89</v>
      </c>
      <c r="D13" s="39"/>
      <c r="F13" s="25"/>
    </row>
    <row r="14" spans="1:6" ht="15" customHeight="1" x14ac:dyDescent="0.25">
      <c r="A14" s="57"/>
      <c r="B14" s="46"/>
      <c r="C14" s="46"/>
      <c r="D14" s="47"/>
      <c r="F14" s="29"/>
    </row>
    <row r="15" spans="1:6" ht="15" customHeight="1" thickBot="1" x14ac:dyDescent="0.3">
      <c r="A15" s="57"/>
      <c r="B15" s="40" t="s">
        <v>0</v>
      </c>
      <c r="C15" s="40" t="s">
        <v>41</v>
      </c>
      <c r="D15" s="41">
        <f>D24</f>
        <v>19800</v>
      </c>
      <c r="F15" s="31"/>
    </row>
    <row r="16" spans="1:6" ht="15" customHeight="1" thickTop="1" x14ac:dyDescent="0.25">
      <c r="A16" s="57"/>
      <c r="B16" s="46"/>
      <c r="C16" s="46"/>
      <c r="D16" s="47"/>
      <c r="F16" s="32"/>
    </row>
    <row r="17" spans="1:6" ht="15" customHeight="1" x14ac:dyDescent="0.25">
      <c r="A17" s="57"/>
      <c r="B17" s="46"/>
      <c r="C17" s="43" t="s">
        <v>42</v>
      </c>
      <c r="D17" s="47"/>
      <c r="F17" s="31"/>
    </row>
    <row r="18" spans="1:6" ht="15" customHeight="1" x14ac:dyDescent="0.25">
      <c r="A18" s="57"/>
      <c r="B18" s="48"/>
      <c r="C18" s="75" t="s">
        <v>71</v>
      </c>
      <c r="D18" s="71"/>
      <c r="F18" s="31"/>
    </row>
    <row r="19" spans="1:6" ht="12.5" x14ac:dyDescent="0.25">
      <c r="A19" s="57"/>
      <c r="B19" s="48"/>
      <c r="C19" s="51" t="s">
        <v>99</v>
      </c>
      <c r="D19" s="52">
        <f>D9/D7*D8</f>
        <v>2160000</v>
      </c>
      <c r="F19" s="29" t="s">
        <v>130</v>
      </c>
    </row>
    <row r="20" spans="1:6" ht="12.5" x14ac:dyDescent="0.25">
      <c r="A20" s="57"/>
      <c r="B20" s="40"/>
      <c r="C20" s="38" t="s">
        <v>82</v>
      </c>
      <c r="D20" s="53">
        <f>IF(AND(D19&lt;320000,D19&gt;0),D10+D11+D12,D9+D10+D11+D12)</f>
        <v>1650000</v>
      </c>
      <c r="F20" s="1"/>
    </row>
    <row r="21" spans="1:6" ht="12.5" x14ac:dyDescent="0.25">
      <c r="A21" s="57"/>
      <c r="B21" s="40" t="s">
        <v>3</v>
      </c>
      <c r="C21" s="38" t="s">
        <v>4</v>
      </c>
      <c r="D21" s="54">
        <f>D6</f>
        <v>1.2E-2</v>
      </c>
      <c r="F21" s="1"/>
    </row>
    <row r="22" spans="1:6" ht="12.5" x14ac:dyDescent="0.25">
      <c r="A22" s="57"/>
      <c r="B22" s="40" t="s">
        <v>0</v>
      </c>
      <c r="C22" s="38" t="s">
        <v>90</v>
      </c>
      <c r="D22" s="53">
        <f>ROUND(D20*D21,0)</f>
        <v>19800</v>
      </c>
      <c r="F22" s="1"/>
    </row>
    <row r="23" spans="1:6" ht="12.5" x14ac:dyDescent="0.25">
      <c r="A23" s="57"/>
      <c r="B23" s="40" t="s">
        <v>2</v>
      </c>
      <c r="C23" s="38" t="s">
        <v>89</v>
      </c>
      <c r="D23" s="63">
        <f>D13</f>
        <v>0</v>
      </c>
      <c r="F23" s="1"/>
    </row>
    <row r="24" spans="1:6" ht="13" thickBot="1" x14ac:dyDescent="0.3">
      <c r="A24" s="57"/>
      <c r="B24" s="40" t="s">
        <v>0</v>
      </c>
      <c r="C24" s="55" t="s">
        <v>43</v>
      </c>
      <c r="D24" s="56">
        <f>D22-D23</f>
        <v>19800</v>
      </c>
      <c r="F24" s="1"/>
    </row>
    <row r="25" spans="1:6" ht="12" thickTop="1" x14ac:dyDescent="0.25">
      <c r="F25" s="1"/>
    </row>
    <row r="26" spans="1:6" x14ac:dyDescent="0.25">
      <c r="F26" s="1"/>
    </row>
    <row r="27" spans="1:6" x14ac:dyDescent="0.25">
      <c r="B27" s="33" t="s">
        <v>5</v>
      </c>
      <c r="C27" s="31"/>
      <c r="D27" s="34"/>
      <c r="E27" s="31"/>
      <c r="F27" s="1"/>
    </row>
    <row r="28" spans="1:6" x14ac:dyDescent="0.2">
      <c r="B28" s="138" t="s">
        <v>6</v>
      </c>
      <c r="C28" s="110"/>
      <c r="D28" s="110"/>
      <c r="E28" s="110"/>
    </row>
    <row r="29" spans="1:6" x14ac:dyDescent="0.25">
      <c r="B29" s="33" t="s">
        <v>7</v>
      </c>
      <c r="C29" s="31"/>
      <c r="D29" s="34"/>
      <c r="E29" s="31"/>
      <c r="F29" s="29"/>
    </row>
    <row r="30" spans="1:6" x14ac:dyDescent="0.25">
      <c r="B30" s="33" t="s">
        <v>133</v>
      </c>
      <c r="C30" s="31"/>
      <c r="D30" s="34"/>
      <c r="E30" s="31"/>
      <c r="F30" s="110"/>
    </row>
    <row r="31" spans="1:6" x14ac:dyDescent="0.25">
      <c r="B31" s="33" t="s">
        <v>8</v>
      </c>
      <c r="C31" s="31"/>
      <c r="D31" s="34"/>
      <c r="E31" s="31"/>
      <c r="F31" s="29"/>
    </row>
    <row r="32" spans="1:6" ht="22.25" customHeight="1" x14ac:dyDescent="0.25">
      <c r="B32" s="72"/>
      <c r="C32" s="28"/>
      <c r="D32" s="73"/>
      <c r="E32" s="28"/>
      <c r="F32" s="29"/>
    </row>
    <row r="33" spans="1:6" x14ac:dyDescent="0.25">
      <c r="F33" s="29"/>
    </row>
    <row r="34" spans="1:6" x14ac:dyDescent="0.25">
      <c r="F34" s="27"/>
    </row>
    <row r="35" spans="1:6" x14ac:dyDescent="0.25"/>
    <row r="36" spans="1:6" x14ac:dyDescent="0.25"/>
    <row r="44" spans="1:6" hidden="1" x14ac:dyDescent="0.25">
      <c r="A44" s="5"/>
    </row>
    <row r="45" spans="1:6" hidden="1" x14ac:dyDescent="0.25">
      <c r="A45" s="5"/>
    </row>
    <row r="46" spans="1:6" hidden="1" x14ac:dyDescent="0.25">
      <c r="A46" s="5"/>
    </row>
    <row r="47" spans="1:6" hidden="1" x14ac:dyDescent="0.25">
      <c r="A47" s="5"/>
    </row>
    <row r="48" spans="1:6" s="5" customFormat="1" hidden="1" x14ac:dyDescent="0.25">
      <c r="C48" s="1"/>
      <c r="D48" s="6"/>
      <c r="E48" s="1"/>
      <c r="F48" s="2"/>
    </row>
    <row r="49" spans="1:6" s="5" customFormat="1" hidden="1" x14ac:dyDescent="0.25">
      <c r="C49" s="1"/>
      <c r="D49" s="6"/>
      <c r="E49" s="1"/>
      <c r="F49" s="2"/>
    </row>
    <row r="50" spans="1:6" s="5" customFormat="1" hidden="1" x14ac:dyDescent="0.25">
      <c r="A50" s="1"/>
      <c r="C50" s="1"/>
      <c r="D50" s="6"/>
      <c r="E50" s="1"/>
      <c r="F50" s="2"/>
    </row>
    <row r="51" spans="1:6" s="5" customFormat="1" hidden="1" x14ac:dyDescent="0.25">
      <c r="A51" s="1"/>
      <c r="C51" s="1"/>
      <c r="D51" s="6"/>
      <c r="E51" s="1"/>
      <c r="F51" s="2"/>
    </row>
    <row r="52" spans="1:6" s="5" customFormat="1" hidden="1" x14ac:dyDescent="0.25">
      <c r="A52" s="1"/>
      <c r="C52" s="1"/>
      <c r="D52" s="6"/>
      <c r="E52" s="1"/>
      <c r="F52" s="2"/>
    </row>
    <row r="53" spans="1:6" s="5" customFormat="1" hidden="1" x14ac:dyDescent="0.25">
      <c r="A53" s="1"/>
      <c r="C53" s="1"/>
      <c r="D53" s="6"/>
      <c r="E53" s="1"/>
      <c r="F53" s="2"/>
    </row>
  </sheetData>
  <sheetProtection algorithmName="SHA-512" hashValue="Jj7bFrPK/xFOlJuAIuxUPBVBeW9vynriQYtlO1RIyx4diaBywYJiok93vH66YvlvMYh33QFe1FMTCbyev6vz/Q==" saltValue="clQylhz8Un2tdrqF44nY8Q==" spinCount="100000" sheet="1" objects="1" selectLockedCells="1"/>
  <mergeCells count="2">
    <mergeCell ref="B2:D2"/>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37"/>
  <sheetViews>
    <sheetView showGridLines="0" showRowColHeaders="0" zoomScaleNormal="100" workbookViewId="0">
      <selection activeCell="A47" sqref="A47:XFD1048576"/>
    </sheetView>
  </sheetViews>
  <sheetFormatPr defaultColWidth="0" defaultRowHeight="10.25" customHeight="1" zeroHeight="1" x14ac:dyDescent="0.2"/>
  <cols>
    <col min="1" max="1" width="1.453125" style="12" customWidth="1"/>
    <col min="2" max="2" width="2.453125" style="12" customWidth="1"/>
    <col min="3" max="3" width="17.08984375" style="12" bestFit="1" customWidth="1"/>
    <col min="4" max="4" width="14.90625" style="12" customWidth="1"/>
    <col min="5" max="5" width="9.90625" style="12" bestFit="1" customWidth="1"/>
    <col min="6" max="6" width="8.453125" style="12" customWidth="1"/>
    <col min="7" max="12" width="0" style="12" hidden="1" customWidth="1"/>
    <col min="13" max="16384" width="40" style="12" hidden="1"/>
  </cols>
  <sheetData>
    <row r="1" spans="2:5" ht="10" x14ac:dyDescent="0.2"/>
    <row r="2" spans="2:5" ht="10" x14ac:dyDescent="0.2"/>
    <row r="3" spans="2:5" ht="10" x14ac:dyDescent="0.2"/>
    <row r="4" spans="2:5" ht="19" customHeight="1" x14ac:dyDescent="0.2"/>
    <row r="5" spans="2:5" s="13" customFormat="1" ht="23" x14ac:dyDescent="0.25">
      <c r="B5" s="77"/>
      <c r="C5" s="162" t="s">
        <v>22</v>
      </c>
      <c r="D5" s="163"/>
      <c r="E5" s="78" t="s">
        <v>10</v>
      </c>
    </row>
    <row r="6" spans="2:5" ht="11.5" x14ac:dyDescent="0.25">
      <c r="B6" s="79"/>
      <c r="C6" s="164" t="s">
        <v>23</v>
      </c>
      <c r="D6" s="165"/>
      <c r="E6" s="80">
        <v>1</v>
      </c>
    </row>
    <row r="7" spans="2:5" ht="11.5" x14ac:dyDescent="0.25">
      <c r="B7" s="79"/>
      <c r="C7" s="158" t="s">
        <v>24</v>
      </c>
      <c r="D7" s="159"/>
      <c r="E7" s="80">
        <v>2</v>
      </c>
    </row>
    <row r="8" spans="2:5" ht="11.5" x14ac:dyDescent="0.25">
      <c r="B8" s="79"/>
      <c r="C8" s="158" t="s">
        <v>25</v>
      </c>
      <c r="D8" s="159"/>
      <c r="E8" s="80">
        <v>2</v>
      </c>
    </row>
    <row r="9" spans="2:5" ht="11.5" x14ac:dyDescent="0.25">
      <c r="B9" s="79"/>
      <c r="C9" s="158" t="s">
        <v>26</v>
      </c>
      <c r="D9" s="159"/>
      <c r="E9" s="80">
        <v>2.5</v>
      </c>
    </row>
    <row r="10" spans="2:5" ht="11.5" x14ac:dyDescent="0.25">
      <c r="B10" s="79"/>
      <c r="C10" s="158" t="s">
        <v>27</v>
      </c>
      <c r="D10" s="159"/>
      <c r="E10" s="80">
        <v>2.5</v>
      </c>
    </row>
    <row r="11" spans="2:5" ht="11.5" x14ac:dyDescent="0.25">
      <c r="B11" s="79"/>
      <c r="C11" s="158" t="s">
        <v>28</v>
      </c>
      <c r="D11" s="159"/>
      <c r="E11" s="80">
        <v>3</v>
      </c>
    </row>
    <row r="12" spans="2:5" ht="11.5" x14ac:dyDescent="0.25">
      <c r="B12" s="79"/>
      <c r="C12" s="158" t="s">
        <v>29</v>
      </c>
      <c r="D12" s="159"/>
      <c r="E12" s="80">
        <v>3</v>
      </c>
    </row>
    <row r="13" spans="2:5" ht="11.5" x14ac:dyDescent="0.25">
      <c r="B13" s="79"/>
      <c r="C13" s="158" t="s">
        <v>30</v>
      </c>
      <c r="D13" s="159"/>
      <c r="E13" s="80">
        <v>3.5</v>
      </c>
    </row>
    <row r="14" spans="2:5" ht="11.5" x14ac:dyDescent="0.25">
      <c r="B14" s="79"/>
      <c r="C14" s="81" t="s">
        <v>32</v>
      </c>
      <c r="D14" s="82"/>
      <c r="E14" s="80">
        <v>3.5</v>
      </c>
    </row>
    <row r="15" spans="2:5" ht="11.5" x14ac:dyDescent="0.25">
      <c r="B15" s="79"/>
      <c r="C15" s="158" t="s">
        <v>31</v>
      </c>
      <c r="D15" s="159"/>
      <c r="E15" s="80"/>
    </row>
    <row r="16" spans="2:5" ht="11.5" x14ac:dyDescent="0.25">
      <c r="B16" s="79"/>
      <c r="C16" s="79"/>
      <c r="D16" s="79"/>
      <c r="E16" s="79"/>
    </row>
    <row r="17" spans="2:5" ht="11.5" x14ac:dyDescent="0.25">
      <c r="B17" s="79"/>
      <c r="C17" s="83" t="s">
        <v>33</v>
      </c>
      <c r="D17" s="79"/>
      <c r="E17" s="79"/>
    </row>
    <row r="18" spans="2:5" ht="23" x14ac:dyDescent="0.25">
      <c r="B18" s="79"/>
      <c r="C18" s="160" t="s">
        <v>22</v>
      </c>
      <c r="D18" s="160"/>
      <c r="E18" s="78" t="s">
        <v>10</v>
      </c>
    </row>
    <row r="19" spans="2:5" ht="21" customHeight="1" x14ac:dyDescent="0.25">
      <c r="B19" s="79"/>
      <c r="C19" s="161" t="s">
        <v>34</v>
      </c>
      <c r="D19" s="161"/>
      <c r="E19" s="62">
        <v>1</v>
      </c>
    </row>
    <row r="20" spans="2:5" ht="30.65" customHeight="1" x14ac:dyDescent="0.25">
      <c r="B20" s="79"/>
      <c r="C20" s="156" t="s">
        <v>35</v>
      </c>
      <c r="D20" s="156"/>
      <c r="E20" s="62">
        <v>2</v>
      </c>
    </row>
    <row r="21" spans="2:5" ht="10.25" customHeight="1" x14ac:dyDescent="0.25">
      <c r="B21" s="79"/>
      <c r="C21" s="157" t="s">
        <v>36</v>
      </c>
      <c r="D21" s="157"/>
      <c r="E21" s="62">
        <v>0.5</v>
      </c>
    </row>
    <row r="22" spans="2:5" ht="10.25" customHeight="1" x14ac:dyDescent="0.25">
      <c r="B22" s="79"/>
      <c r="C22" s="79"/>
      <c r="D22" s="79"/>
      <c r="E22" s="79"/>
    </row>
    <row r="23" spans="2:5" ht="10.25" customHeight="1" x14ac:dyDescent="0.25">
      <c r="B23" s="83" t="s">
        <v>16</v>
      </c>
      <c r="C23" s="79" t="s">
        <v>73</v>
      </c>
      <c r="D23" s="79"/>
      <c r="E23" s="79"/>
    </row>
    <row r="24" spans="2:5" ht="10.25" customHeight="1" x14ac:dyDescent="0.25">
      <c r="B24" s="83" t="s">
        <v>74</v>
      </c>
      <c r="C24" s="79" t="s">
        <v>75</v>
      </c>
      <c r="D24" s="79"/>
      <c r="E24" s="79"/>
    </row>
    <row r="25" spans="2:5" ht="10.25" customHeight="1" x14ac:dyDescent="0.2"/>
    <row r="33" s="12" customFormat="1" ht="10.25" hidden="1" customHeight="1" x14ac:dyDescent="0.2"/>
    <row r="34" s="12" customFormat="1" ht="10.25" hidden="1" customHeight="1" x14ac:dyDescent="0.2"/>
    <row r="35" s="12" customFormat="1" ht="10.25" hidden="1" customHeight="1" x14ac:dyDescent="0.2"/>
    <row r="36" s="12" customFormat="1" ht="10.25" hidden="1" customHeight="1" x14ac:dyDescent="0.2"/>
    <row r="37" s="12" customFormat="1" ht="10.25" hidden="1" customHeight="1" x14ac:dyDescent="0.2"/>
  </sheetData>
  <sheetProtection algorithmName="SHA-512" hashValue="bqkjD4jvNpsVQPo97T9YW6sehHNk4UEdCkSNkcECJAUYVLpnGRIQoLhYB59Sb9as8stYQrE31sFCG/hlbIqGHg==" saltValue="5BF8sZYod8eT/obnMvKX8A==" spinCount="100000" sheet="1" objects="1" selectLockedCells="1"/>
  <mergeCells count="14">
    <mergeCell ref="C10:D10"/>
    <mergeCell ref="C5:D5"/>
    <mergeCell ref="C6:D6"/>
    <mergeCell ref="C7:D7"/>
    <mergeCell ref="C8:D8"/>
    <mergeCell ref="C9:D9"/>
    <mergeCell ref="C20:D20"/>
    <mergeCell ref="C21:D21"/>
    <mergeCell ref="C11:D11"/>
    <mergeCell ref="C12:D12"/>
    <mergeCell ref="C15:D15"/>
    <mergeCell ref="C13:D13"/>
    <mergeCell ref="C18:D18"/>
    <mergeCell ref="C19:D1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A1:I46"/>
  <sheetViews>
    <sheetView showGridLines="0" showRowColHeaders="0" workbookViewId="0">
      <selection activeCell="A47" sqref="A47:XFD1048576"/>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4.5" thickBot="1" x14ac:dyDescent="0.35">
      <c r="B5" s="182" t="s">
        <v>46</v>
      </c>
      <c r="C5" s="183"/>
      <c r="D5" s="183"/>
      <c r="E5" s="183"/>
      <c r="F5" s="183"/>
      <c r="G5" s="183"/>
      <c r="H5" s="184"/>
    </row>
    <row r="6" spans="2:8" ht="13" thickBot="1" x14ac:dyDescent="0.3">
      <c r="B6" s="194" t="s">
        <v>44</v>
      </c>
      <c r="C6" s="195"/>
      <c r="D6" s="195"/>
      <c r="E6" s="195"/>
      <c r="F6" s="195"/>
      <c r="G6" s="195"/>
      <c r="H6" s="196"/>
    </row>
    <row r="7" spans="2:8" x14ac:dyDescent="0.25">
      <c r="B7" s="186" t="s">
        <v>9</v>
      </c>
      <c r="C7" s="187"/>
      <c r="D7" s="175" t="s">
        <v>58</v>
      </c>
      <c r="E7" s="185"/>
      <c r="F7" s="185"/>
      <c r="G7" s="185"/>
      <c r="H7" s="178"/>
    </row>
    <row r="8" spans="2:8" x14ac:dyDescent="0.25">
      <c r="B8" s="84" t="s">
        <v>51</v>
      </c>
      <c r="C8" s="85" t="s">
        <v>52</v>
      </c>
      <c r="D8" s="85" t="s">
        <v>54</v>
      </c>
      <c r="E8" s="85" t="s">
        <v>2</v>
      </c>
      <c r="F8" s="85" t="s">
        <v>21</v>
      </c>
      <c r="G8" s="85" t="s">
        <v>3</v>
      </c>
      <c r="H8" s="86" t="s">
        <v>55</v>
      </c>
    </row>
    <row r="9" spans="2:8" x14ac:dyDescent="0.25">
      <c r="B9" s="87">
        <v>0</v>
      </c>
      <c r="C9" s="88">
        <v>300000</v>
      </c>
      <c r="D9" s="89">
        <v>0</v>
      </c>
      <c r="E9" s="90" t="s">
        <v>2</v>
      </c>
      <c r="F9" s="88">
        <v>0</v>
      </c>
      <c r="G9" s="91" t="s">
        <v>3</v>
      </c>
      <c r="H9" s="92" t="s">
        <v>12</v>
      </c>
    </row>
    <row r="10" spans="2:8" x14ac:dyDescent="0.25">
      <c r="B10" s="87">
        <v>300000</v>
      </c>
      <c r="C10" s="93">
        <v>547000</v>
      </c>
      <c r="D10" s="89" t="s">
        <v>59</v>
      </c>
      <c r="E10" s="90" t="s">
        <v>2</v>
      </c>
      <c r="F10" s="88">
        <v>27273</v>
      </c>
      <c r="G10" s="91" t="s">
        <v>3</v>
      </c>
      <c r="H10" s="92" t="s">
        <v>12</v>
      </c>
    </row>
    <row r="11" spans="2:8" x14ac:dyDescent="0.25">
      <c r="B11" s="87">
        <v>547000</v>
      </c>
      <c r="C11" s="93">
        <v>979000</v>
      </c>
      <c r="D11" s="89" t="s">
        <v>60</v>
      </c>
      <c r="E11" s="90" t="s">
        <v>2</v>
      </c>
      <c r="F11" s="88">
        <v>48913</v>
      </c>
      <c r="G11" s="91" t="s">
        <v>3</v>
      </c>
      <c r="H11" s="92" t="s">
        <v>12</v>
      </c>
    </row>
    <row r="12" spans="2:8" x14ac:dyDescent="0.25">
      <c r="B12" s="87">
        <v>979000</v>
      </c>
      <c r="C12" s="93">
        <v>1519000</v>
      </c>
      <c r="D12" s="89" t="s">
        <v>61</v>
      </c>
      <c r="E12" s="90" t="s">
        <v>2</v>
      </c>
      <c r="F12" s="88">
        <v>84375</v>
      </c>
      <c r="G12" s="91" t="s">
        <v>3</v>
      </c>
      <c r="H12" s="92" t="s">
        <v>12</v>
      </c>
    </row>
    <row r="13" spans="2:8" x14ac:dyDescent="0.25">
      <c r="B13" s="87">
        <v>1519000</v>
      </c>
      <c r="C13" s="93">
        <v>2644000</v>
      </c>
      <c r="D13" s="89" t="s">
        <v>62</v>
      </c>
      <c r="E13" s="90" t="s">
        <v>2</v>
      </c>
      <c r="F13" s="88">
        <v>135000</v>
      </c>
      <c r="G13" s="91" t="s">
        <v>3</v>
      </c>
      <c r="H13" s="92" t="s">
        <v>12</v>
      </c>
    </row>
    <row r="14" spans="2:8" x14ac:dyDescent="0.25">
      <c r="B14" s="87">
        <v>2644000</v>
      </c>
      <c r="C14" s="93">
        <v>4669000</v>
      </c>
      <c r="D14" s="89" t="s">
        <v>63</v>
      </c>
      <c r="E14" s="90" t="s">
        <v>2</v>
      </c>
      <c r="F14" s="88">
        <v>291667</v>
      </c>
      <c r="G14" s="91" t="s">
        <v>3</v>
      </c>
      <c r="H14" s="92" t="s">
        <v>12</v>
      </c>
    </row>
    <row r="15" spans="2:8" x14ac:dyDescent="0.25">
      <c r="B15" s="87">
        <v>4669000</v>
      </c>
      <c r="C15" s="93">
        <v>10106000</v>
      </c>
      <c r="D15" s="89" t="s">
        <v>64</v>
      </c>
      <c r="E15" s="90" t="s">
        <v>2</v>
      </c>
      <c r="F15" s="88">
        <v>530172</v>
      </c>
      <c r="G15" s="91" t="s">
        <v>3</v>
      </c>
      <c r="H15" s="92" t="s">
        <v>12</v>
      </c>
    </row>
    <row r="16" spans="2:8" x14ac:dyDescent="0.25">
      <c r="B16" s="87">
        <v>10106000</v>
      </c>
      <c r="C16" s="93"/>
      <c r="D16" s="89" t="s">
        <v>65</v>
      </c>
      <c r="E16" s="90" t="s">
        <v>2</v>
      </c>
      <c r="F16" s="88">
        <v>1183594</v>
      </c>
      <c r="G16" s="91" t="s">
        <v>3</v>
      </c>
      <c r="H16" s="92" t="s">
        <v>12</v>
      </c>
    </row>
    <row r="17" spans="2:8" ht="13" thickBot="1" x14ac:dyDescent="0.3">
      <c r="B17" s="197"/>
      <c r="C17" s="198"/>
      <c r="D17" s="198"/>
      <c r="E17" s="198"/>
      <c r="F17" s="198"/>
      <c r="G17" s="198"/>
      <c r="H17" s="199"/>
    </row>
    <row r="18" spans="2:8" ht="13" thickBot="1" x14ac:dyDescent="0.3">
      <c r="B18" s="194" t="s">
        <v>45</v>
      </c>
      <c r="C18" s="195"/>
      <c r="D18" s="195"/>
      <c r="E18" s="195"/>
      <c r="F18" s="195"/>
      <c r="G18" s="195"/>
      <c r="H18" s="196"/>
    </row>
    <row r="19" spans="2:8" x14ac:dyDescent="0.25">
      <c r="B19" s="186" t="s">
        <v>9</v>
      </c>
      <c r="C19" s="187"/>
      <c r="D19" s="175" t="s">
        <v>58</v>
      </c>
      <c r="E19" s="185"/>
      <c r="F19" s="185"/>
      <c r="G19" s="185"/>
      <c r="H19" s="178"/>
    </row>
    <row r="20" spans="2:8" x14ac:dyDescent="0.25">
      <c r="B20" s="84" t="s">
        <v>51</v>
      </c>
      <c r="C20" s="85" t="s">
        <v>52</v>
      </c>
      <c r="D20" s="85" t="s">
        <v>54</v>
      </c>
      <c r="E20" s="85" t="s">
        <v>2</v>
      </c>
      <c r="F20" s="85" t="s">
        <v>21</v>
      </c>
      <c r="G20" s="85" t="s">
        <v>3</v>
      </c>
      <c r="H20" s="86" t="s">
        <v>55</v>
      </c>
    </row>
    <row r="21" spans="2:8" x14ac:dyDescent="0.25">
      <c r="B21" s="87">
        <v>0</v>
      </c>
      <c r="C21" s="88">
        <v>25000</v>
      </c>
      <c r="D21" s="89">
        <v>0</v>
      </c>
      <c r="E21" s="90" t="s">
        <v>2</v>
      </c>
      <c r="F21" s="76">
        <v>0</v>
      </c>
      <c r="G21" s="91" t="s">
        <v>3</v>
      </c>
      <c r="H21" s="92" t="s">
        <v>12</v>
      </c>
    </row>
    <row r="22" spans="2:8" x14ac:dyDescent="0.25">
      <c r="B22" s="87">
        <v>25000</v>
      </c>
      <c r="C22" s="93">
        <v>45583</v>
      </c>
      <c r="D22" s="89" t="s">
        <v>59</v>
      </c>
      <c r="E22" s="90" t="s">
        <v>2</v>
      </c>
      <c r="F22" s="88">
        <v>2273</v>
      </c>
      <c r="G22" s="91" t="s">
        <v>3</v>
      </c>
      <c r="H22" s="92" t="s">
        <v>12</v>
      </c>
    </row>
    <row r="23" spans="2:8" x14ac:dyDescent="0.25">
      <c r="B23" s="87">
        <v>45583</v>
      </c>
      <c r="C23" s="93">
        <v>81583</v>
      </c>
      <c r="D23" s="89" t="s">
        <v>60</v>
      </c>
      <c r="E23" s="90" t="s">
        <v>2</v>
      </c>
      <c r="F23" s="88">
        <v>4076</v>
      </c>
      <c r="G23" s="91" t="s">
        <v>3</v>
      </c>
      <c r="H23" s="92" t="s">
        <v>12</v>
      </c>
    </row>
    <row r="24" spans="2:8" x14ac:dyDescent="0.25">
      <c r="B24" s="87">
        <v>81583</v>
      </c>
      <c r="C24" s="93">
        <v>126583</v>
      </c>
      <c r="D24" s="89" t="s">
        <v>61</v>
      </c>
      <c r="E24" s="90" t="s">
        <v>2</v>
      </c>
      <c r="F24" s="88">
        <v>7031</v>
      </c>
      <c r="G24" s="91" t="s">
        <v>3</v>
      </c>
      <c r="H24" s="92" t="s">
        <v>12</v>
      </c>
    </row>
    <row r="25" spans="2:8" x14ac:dyDescent="0.25">
      <c r="B25" s="87">
        <v>126583</v>
      </c>
      <c r="C25" s="93">
        <v>220333</v>
      </c>
      <c r="D25" s="89" t="s">
        <v>62</v>
      </c>
      <c r="E25" s="90" t="s">
        <v>2</v>
      </c>
      <c r="F25" s="88">
        <v>11250</v>
      </c>
      <c r="G25" s="91" t="s">
        <v>3</v>
      </c>
      <c r="H25" s="92" t="s">
        <v>12</v>
      </c>
    </row>
    <row r="26" spans="2:8" x14ac:dyDescent="0.25">
      <c r="B26" s="87">
        <v>220333</v>
      </c>
      <c r="C26" s="93">
        <v>389083</v>
      </c>
      <c r="D26" s="89" t="s">
        <v>63</v>
      </c>
      <c r="E26" s="90" t="s">
        <v>2</v>
      </c>
      <c r="F26" s="88">
        <v>24306</v>
      </c>
      <c r="G26" s="91" t="s">
        <v>3</v>
      </c>
      <c r="H26" s="92" t="s">
        <v>12</v>
      </c>
    </row>
    <row r="27" spans="2:8" x14ac:dyDescent="0.25">
      <c r="B27" s="87">
        <v>389083</v>
      </c>
      <c r="C27" s="93">
        <v>842166</v>
      </c>
      <c r="D27" s="89" t="s">
        <v>64</v>
      </c>
      <c r="E27" s="90" t="s">
        <v>2</v>
      </c>
      <c r="F27" s="88">
        <v>44181</v>
      </c>
      <c r="G27" s="91" t="s">
        <v>3</v>
      </c>
      <c r="H27" s="92" t="s">
        <v>12</v>
      </c>
    </row>
    <row r="28" spans="2:8" ht="13" thickBot="1" x14ac:dyDescent="0.3">
      <c r="B28" s="94">
        <v>842166</v>
      </c>
      <c r="C28" s="95"/>
      <c r="D28" s="96" t="s">
        <v>65</v>
      </c>
      <c r="E28" s="97" t="s">
        <v>2</v>
      </c>
      <c r="F28" s="98">
        <v>98633</v>
      </c>
      <c r="G28" s="99" t="s">
        <v>3</v>
      </c>
      <c r="H28" s="100" t="s">
        <v>12</v>
      </c>
    </row>
    <row r="29" spans="2:8" ht="13" thickBot="1" x14ac:dyDescent="0.3">
      <c r="B29" s="101"/>
      <c r="C29" s="102"/>
      <c r="D29" s="103"/>
      <c r="E29" s="104"/>
      <c r="F29" s="105"/>
      <c r="G29" s="106"/>
      <c r="H29" s="57"/>
    </row>
    <row r="30" spans="2:8" ht="13" thickBot="1" x14ac:dyDescent="0.3">
      <c r="B30" s="189" t="s">
        <v>47</v>
      </c>
      <c r="C30" s="190"/>
      <c r="D30" s="190"/>
      <c r="E30" s="190"/>
      <c r="F30" s="190"/>
      <c r="G30" s="191"/>
      <c r="H30" s="57"/>
    </row>
    <row r="31" spans="2:8" x14ac:dyDescent="0.25">
      <c r="B31" s="166" t="s">
        <v>57</v>
      </c>
      <c r="C31" s="167"/>
      <c r="D31" s="167"/>
      <c r="E31" s="167"/>
      <c r="F31" s="167"/>
      <c r="G31" s="168"/>
      <c r="H31" s="57"/>
    </row>
    <row r="32" spans="2:8" x14ac:dyDescent="0.25">
      <c r="B32" s="192" t="s">
        <v>48</v>
      </c>
      <c r="C32" s="193"/>
      <c r="D32" s="173" t="s">
        <v>49</v>
      </c>
      <c r="E32" s="174"/>
      <c r="F32" s="173" t="s">
        <v>50</v>
      </c>
      <c r="G32" s="177"/>
      <c r="H32" s="57"/>
    </row>
    <row r="33" spans="2:8" x14ac:dyDescent="0.25">
      <c r="B33" s="107" t="s">
        <v>51</v>
      </c>
      <c r="C33" s="108" t="s">
        <v>52</v>
      </c>
      <c r="D33" s="175"/>
      <c r="E33" s="176"/>
      <c r="F33" s="175"/>
      <c r="G33" s="178"/>
      <c r="H33" s="57"/>
    </row>
    <row r="34" spans="2:8" x14ac:dyDescent="0.25">
      <c r="B34" s="87">
        <v>0</v>
      </c>
      <c r="C34" s="109">
        <v>600000</v>
      </c>
      <c r="D34" s="179">
        <v>0</v>
      </c>
      <c r="E34" s="180"/>
      <c r="F34" s="179">
        <v>0</v>
      </c>
      <c r="G34" s="181"/>
      <c r="H34" s="57"/>
    </row>
    <row r="35" spans="2:8" x14ac:dyDescent="0.25">
      <c r="B35" s="87">
        <v>600000</v>
      </c>
      <c r="C35" s="109">
        <v>1560000</v>
      </c>
      <c r="D35" s="179">
        <v>1.5</v>
      </c>
      <c r="E35" s="180"/>
      <c r="F35" s="179">
        <v>9000</v>
      </c>
      <c r="G35" s="181"/>
      <c r="H35" s="57"/>
    </row>
    <row r="36" spans="2:8" x14ac:dyDescent="0.25">
      <c r="B36" s="87">
        <v>1560000</v>
      </c>
      <c r="C36" s="109">
        <v>2400000</v>
      </c>
      <c r="D36" s="179">
        <v>5</v>
      </c>
      <c r="E36" s="180"/>
      <c r="F36" s="179">
        <v>63600</v>
      </c>
      <c r="G36" s="181"/>
      <c r="H36" s="57"/>
    </row>
    <row r="37" spans="2:8" x14ac:dyDescent="0.25">
      <c r="B37" s="188" t="s">
        <v>70</v>
      </c>
      <c r="C37" s="180"/>
      <c r="D37" s="179">
        <v>10</v>
      </c>
      <c r="E37" s="180"/>
      <c r="F37" s="179">
        <v>183600</v>
      </c>
      <c r="G37" s="181"/>
      <c r="H37" s="57"/>
    </row>
    <row r="38" spans="2:8" ht="13" thickBot="1" x14ac:dyDescent="0.3">
      <c r="B38" s="197"/>
      <c r="C38" s="198"/>
      <c r="D38" s="198"/>
      <c r="E38" s="198"/>
      <c r="F38" s="198"/>
      <c r="G38" s="199"/>
      <c r="H38" s="57"/>
    </row>
    <row r="39" spans="2:8" x14ac:dyDescent="0.25">
      <c r="B39" s="166" t="s">
        <v>56</v>
      </c>
      <c r="C39" s="167"/>
      <c r="D39" s="167"/>
      <c r="E39" s="167"/>
      <c r="F39" s="167"/>
      <c r="G39" s="168"/>
      <c r="H39" s="57"/>
    </row>
    <row r="40" spans="2:8" x14ac:dyDescent="0.25">
      <c r="B40" s="169" t="s">
        <v>48</v>
      </c>
      <c r="C40" s="170"/>
      <c r="D40" s="173" t="s">
        <v>49</v>
      </c>
      <c r="E40" s="174"/>
      <c r="F40" s="173" t="s">
        <v>50</v>
      </c>
      <c r="G40" s="177"/>
      <c r="H40" s="57"/>
    </row>
    <row r="41" spans="2:8" x14ac:dyDescent="0.25">
      <c r="B41" s="107" t="s">
        <v>51</v>
      </c>
      <c r="C41" s="108" t="s">
        <v>52</v>
      </c>
      <c r="D41" s="175"/>
      <c r="E41" s="176"/>
      <c r="F41" s="175"/>
      <c r="G41" s="178"/>
      <c r="H41" s="57"/>
    </row>
    <row r="42" spans="2:8" x14ac:dyDescent="0.25">
      <c r="B42" s="87">
        <v>0</v>
      </c>
      <c r="C42" s="109">
        <f>C34/12</f>
        <v>50000</v>
      </c>
      <c r="D42" s="179">
        <v>0</v>
      </c>
      <c r="E42" s="180"/>
      <c r="F42" s="179">
        <v>0</v>
      </c>
      <c r="G42" s="181"/>
      <c r="H42" s="57"/>
    </row>
    <row r="43" spans="2:8" x14ac:dyDescent="0.25">
      <c r="B43" s="87">
        <f>B35/12</f>
        <v>50000</v>
      </c>
      <c r="C43" s="109">
        <f>C35/12</f>
        <v>130000</v>
      </c>
      <c r="D43" s="179">
        <v>1.5</v>
      </c>
      <c r="E43" s="180"/>
      <c r="F43" s="179">
        <f>F35/12</f>
        <v>750</v>
      </c>
      <c r="G43" s="181"/>
      <c r="H43" s="57"/>
    </row>
    <row r="44" spans="2:8" x14ac:dyDescent="0.25">
      <c r="B44" s="87">
        <f>B36/12</f>
        <v>130000</v>
      </c>
      <c r="C44" s="109">
        <f>C36/12</f>
        <v>200000</v>
      </c>
      <c r="D44" s="179">
        <v>5</v>
      </c>
      <c r="E44" s="180"/>
      <c r="F44" s="179">
        <f>F36/12</f>
        <v>5300</v>
      </c>
      <c r="G44" s="181"/>
      <c r="H44" s="57"/>
    </row>
    <row r="45" spans="2:8" ht="13" thickBot="1" x14ac:dyDescent="0.3">
      <c r="B45" s="171" t="s">
        <v>53</v>
      </c>
      <c r="C45" s="172"/>
      <c r="D45" s="200">
        <v>10</v>
      </c>
      <c r="E45" s="172"/>
      <c r="F45" s="200">
        <f>F37/12</f>
        <v>15300</v>
      </c>
      <c r="G45" s="201"/>
      <c r="H45" s="57"/>
    </row>
    <row r="46" spans="2:8" x14ac:dyDescent="0.25">
      <c r="B46" s="57"/>
      <c r="C46" s="57"/>
      <c r="D46" s="57"/>
      <c r="E46" s="57"/>
      <c r="F46" s="57"/>
      <c r="G46" s="57"/>
      <c r="H46" s="57"/>
    </row>
  </sheetData>
  <sheetProtection algorithmName="SHA-512" hashValue="jht+owQ/HZtC1FcLVv+8w/YzjHRATbLxeqqaYibFLCOVSAUAApAn4/4tkK9nM+zD2HJ99l/+Qy48T/EWm2j7Ew==" saltValue="ovmsV9pXLCNmp4jTtK6KDw==" spinCount="100000" sheet="1" objects="1" scenarios="1"/>
  <mergeCells count="36">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 ref="F36:G36"/>
    <mergeCell ref="F37:G37"/>
    <mergeCell ref="B5:H5"/>
    <mergeCell ref="D7:H7"/>
    <mergeCell ref="B19:C19"/>
    <mergeCell ref="D19:H19"/>
    <mergeCell ref="B37:C37"/>
    <mergeCell ref="B30:G30"/>
    <mergeCell ref="B31:G31"/>
    <mergeCell ref="B32:C32"/>
    <mergeCell ref="B6:H6"/>
    <mergeCell ref="B7:C7"/>
    <mergeCell ref="B18:H18"/>
    <mergeCell ref="B39:G39"/>
    <mergeCell ref="B40:C40"/>
    <mergeCell ref="B45:C45"/>
    <mergeCell ref="D40:E41"/>
    <mergeCell ref="F40:G41"/>
    <mergeCell ref="D42:E42"/>
    <mergeCell ref="D43:E4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A6" sqref="A6:B9"/>
    </sheetView>
  </sheetViews>
  <sheetFormatPr defaultRowHeight="12.5" x14ac:dyDescent="0.25"/>
  <cols>
    <col min="1" max="1" width="9.90625" bestFit="1" customWidth="1"/>
    <col min="2" max="2" width="9.08984375" bestFit="1" customWidth="1"/>
    <col min="3" max="3" width="15.1796875" customWidth="1"/>
    <col min="4" max="4" width="9" bestFit="1" customWidth="1"/>
  </cols>
  <sheetData>
    <row r="1" spans="1:8" x14ac:dyDescent="0.25">
      <c r="A1" s="11" t="s">
        <v>11</v>
      </c>
      <c r="B1" s="23">
        <v>1.4999999999999999E-2</v>
      </c>
    </row>
    <row r="2" spans="1:8" x14ac:dyDescent="0.25">
      <c r="A2" s="11" t="s">
        <v>12</v>
      </c>
      <c r="B2" s="23">
        <v>7.4999999999999997E-3</v>
      </c>
    </row>
    <row r="4" spans="1:8" x14ac:dyDescent="0.25">
      <c r="A4" s="202" t="s">
        <v>66</v>
      </c>
      <c r="B4" s="203"/>
      <c r="C4" s="203"/>
    </row>
    <row r="5" spans="1:8" ht="21" x14ac:dyDescent="0.25">
      <c r="A5" s="14" t="s">
        <v>9</v>
      </c>
      <c r="B5" s="14" t="s">
        <v>21</v>
      </c>
      <c r="C5" s="14" t="s">
        <v>20</v>
      </c>
    </row>
    <row r="6" spans="1:8" x14ac:dyDescent="0.25">
      <c r="A6" s="19">
        <v>0</v>
      </c>
      <c r="B6" s="19">
        <v>0</v>
      </c>
      <c r="C6" s="19">
        <v>0</v>
      </c>
    </row>
    <row r="7" spans="1:8" x14ac:dyDescent="0.25">
      <c r="A7" s="20">
        <v>600000.01</v>
      </c>
      <c r="B7" s="19">
        <v>1.5</v>
      </c>
      <c r="C7" s="19">
        <v>9000</v>
      </c>
    </row>
    <row r="8" spans="1:8" x14ac:dyDescent="0.25">
      <c r="A8" s="20">
        <v>1560000.01</v>
      </c>
      <c r="B8" s="19">
        <v>5</v>
      </c>
      <c r="C8" s="19">
        <v>63600</v>
      </c>
    </row>
    <row r="9" spans="1:8" x14ac:dyDescent="0.25">
      <c r="A9" s="20">
        <v>2400000.0099999998</v>
      </c>
      <c r="B9" s="19">
        <v>10</v>
      </c>
      <c r="C9" s="19">
        <v>183600</v>
      </c>
    </row>
    <row r="10" spans="1:8" x14ac:dyDescent="0.25">
      <c r="H10" s="12"/>
    </row>
    <row r="11" spans="1:8" x14ac:dyDescent="0.25">
      <c r="A11" s="202" t="s">
        <v>67</v>
      </c>
      <c r="B11" s="203"/>
      <c r="C11" s="204"/>
      <c r="H11" s="13"/>
    </row>
    <row r="12" spans="1:8" ht="21" x14ac:dyDescent="0.25">
      <c r="A12" s="14" t="s">
        <v>9</v>
      </c>
      <c r="B12" s="14" t="s">
        <v>21</v>
      </c>
      <c r="C12" s="14" t="s">
        <v>19</v>
      </c>
      <c r="D12" s="18" t="s">
        <v>69</v>
      </c>
      <c r="H12" s="12"/>
    </row>
    <row r="13" spans="1:8" x14ac:dyDescent="0.25">
      <c r="A13" s="19">
        <v>0</v>
      </c>
      <c r="B13" s="19">
        <v>0</v>
      </c>
      <c r="C13" s="19">
        <v>0</v>
      </c>
      <c r="D13" s="22"/>
      <c r="H13" s="12"/>
    </row>
    <row r="14" spans="1:8" x14ac:dyDescent="0.25">
      <c r="A14" s="20">
        <v>300000.01</v>
      </c>
      <c r="B14" s="19">
        <v>27273</v>
      </c>
      <c r="C14" s="19">
        <v>10</v>
      </c>
      <c r="D14" s="21">
        <v>110</v>
      </c>
      <c r="H14" s="12"/>
    </row>
    <row r="15" spans="1:8" x14ac:dyDescent="0.25">
      <c r="A15" s="20">
        <v>547000.01</v>
      </c>
      <c r="B15" s="19">
        <v>48913</v>
      </c>
      <c r="C15" s="19">
        <v>15</v>
      </c>
      <c r="D15" s="21">
        <v>115</v>
      </c>
      <c r="H15" s="12"/>
    </row>
    <row r="16" spans="1:8" x14ac:dyDescent="0.25">
      <c r="A16" s="20">
        <v>979000.01</v>
      </c>
      <c r="B16" s="19">
        <v>84375</v>
      </c>
      <c r="C16" s="19">
        <v>20</v>
      </c>
      <c r="D16" s="21">
        <v>120</v>
      </c>
      <c r="H16" s="12"/>
    </row>
    <row r="17" spans="1:9" x14ac:dyDescent="0.25">
      <c r="A17" s="20">
        <v>1519000.01</v>
      </c>
      <c r="B17" s="19">
        <v>135000</v>
      </c>
      <c r="C17" s="19">
        <v>25</v>
      </c>
      <c r="D17" s="21">
        <v>125</v>
      </c>
      <c r="H17" s="12"/>
    </row>
    <row r="18" spans="1:9" x14ac:dyDescent="0.25">
      <c r="A18" s="20">
        <v>2644000.0099999998</v>
      </c>
      <c r="B18" s="19">
        <v>291667</v>
      </c>
      <c r="C18" s="19">
        <v>35</v>
      </c>
      <c r="D18" s="21">
        <v>135</v>
      </c>
      <c r="H18" s="12"/>
    </row>
    <row r="19" spans="1:9" x14ac:dyDescent="0.25">
      <c r="A19" s="20">
        <v>4669000.01</v>
      </c>
      <c r="B19" s="19">
        <v>530172</v>
      </c>
      <c r="C19" s="19">
        <v>45</v>
      </c>
      <c r="D19" s="21">
        <v>145</v>
      </c>
      <c r="H19" s="12"/>
    </row>
    <row r="20" spans="1:9" x14ac:dyDescent="0.25">
      <c r="A20" s="20">
        <v>10106000.01</v>
      </c>
      <c r="B20" s="19">
        <v>1183594</v>
      </c>
      <c r="C20" s="19">
        <v>60</v>
      </c>
      <c r="D20" s="21">
        <v>160</v>
      </c>
      <c r="H20" s="12"/>
    </row>
    <row r="28" spans="1:9" ht="13" x14ac:dyDescent="0.3">
      <c r="I28" s="15" t="s">
        <v>54</v>
      </c>
    </row>
    <row r="29" spans="1:9" x14ac:dyDescent="0.25">
      <c r="I29" s="16">
        <v>0</v>
      </c>
    </row>
    <row r="30" spans="1:9" x14ac:dyDescent="0.25">
      <c r="I30" s="16" t="s">
        <v>59</v>
      </c>
    </row>
    <row r="31" spans="1:9" x14ac:dyDescent="0.25">
      <c r="I31" s="16" t="s">
        <v>60</v>
      </c>
    </row>
    <row r="32" spans="1:9" x14ac:dyDescent="0.25">
      <c r="I32" s="16" t="s">
        <v>61</v>
      </c>
    </row>
    <row r="33" spans="9:9" x14ac:dyDescent="0.25">
      <c r="I33" s="16" t="s">
        <v>62</v>
      </c>
    </row>
    <row r="34" spans="9:9" x14ac:dyDescent="0.25">
      <c r="I34" s="16" t="s">
        <v>63</v>
      </c>
    </row>
    <row r="35" spans="9:9" x14ac:dyDescent="0.25">
      <c r="I35" s="16" t="s">
        <v>64</v>
      </c>
    </row>
    <row r="36" spans="9:9" ht="13" thickBot="1" x14ac:dyDescent="0.3">
      <c r="I36" s="17" t="s">
        <v>65</v>
      </c>
    </row>
  </sheetData>
  <mergeCells count="2">
    <mergeCell ref="A4:C4"/>
    <mergeCell ref="A11:C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A4" sqref="A4"/>
    </sheetView>
  </sheetViews>
  <sheetFormatPr defaultRowHeight="12.5" x14ac:dyDescent="0.25"/>
  <sheetData>
    <row r="1" spans="1:2" x14ac:dyDescent="0.25">
      <c r="A1" t="s">
        <v>11</v>
      </c>
      <c r="B1" s="8">
        <v>20</v>
      </c>
    </row>
    <row r="2" spans="1:2" x14ac:dyDescent="0.25">
      <c r="A2" t="s">
        <v>12</v>
      </c>
      <c r="B2" s="8">
        <v>80</v>
      </c>
    </row>
    <row r="3" spans="1:2" x14ac:dyDescent="0.25">
      <c r="B3" s="8">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2.xml><?xml version="1.0" encoding="utf-8"?>
<ds:datastoreItem xmlns:ds="http://schemas.openxmlformats.org/officeDocument/2006/customXml" ds:itemID="{6DFDF505-AC7B-42F0-B4AF-214877F557E0}">
  <ds:schemaRefs>
    <ds:schemaRef ds:uri="http://purl.org/dc/dcmitype/"/>
    <ds:schemaRef ds:uri="71037282-4172-42af-8e02-c41ee92b0631"/>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http://schemas.microsoft.com/office/infopath/2007/PartnerControls"/>
    <ds:schemaRef ds:uri="20291ebb-8fd5-4a4a-b5a6-ec5249e68ab7"/>
    <ds:schemaRef ds:uri="http://www.w3.org/XML/1998/namespace"/>
  </ds:schemaRefs>
</ds:datastoreItem>
</file>

<file path=customXml/itemProps3.xml><?xml version="1.0" encoding="utf-8"?>
<ds:datastoreItem xmlns:ds="http://schemas.openxmlformats.org/officeDocument/2006/customXml" ds:itemID="{89042C50-A2B7-4B37-B37D-E69E3025A3C8}"/>
</file>

<file path=customXml/itemProps4.xml><?xml version="1.0" encoding="utf-8"?>
<ds:datastoreItem xmlns:ds="http://schemas.openxmlformats.org/officeDocument/2006/customXml" ds:itemID="{C159BC2A-8180-4C32-A69B-6F99E0E59E8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ITS</vt:lpstr>
      <vt:lpstr>CN Calc</vt:lpstr>
      <vt:lpstr>CE Calc</vt:lpstr>
      <vt:lpstr>TA Calc</vt:lpstr>
      <vt:lpstr>FPC Calc</vt:lpstr>
      <vt:lpstr>Number of Parts</vt:lpstr>
      <vt:lpstr>Tables</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2026-03-13T07:34:06Z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