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Cameroon/"/>
    </mc:Choice>
  </mc:AlternateContent>
  <xr:revisionPtr revIDLastSave="6" documentId="8_{968D625D-7A0F-4F25-9F99-4A68A6A863B1}" xr6:coauthVersionLast="47" xr6:coauthVersionMax="47" xr10:uidLastSave="{0F31B4A3-A2CC-4980-810B-88D082DE153F}"/>
  <bookViews>
    <workbookView xWindow="-120" yWindow="-120" windowWidth="29040" windowHeight="15720" activeTab="1"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5" l="1"/>
  <c r="F18" i="16"/>
  <c r="F19" i="16" s="1"/>
  <c r="D40" i="16" s="1"/>
  <c r="B51" i="16"/>
  <c r="B50" i="16"/>
  <c r="B49" i="16"/>
  <c r="B43" i="16"/>
  <c r="B42" i="16"/>
  <c r="B41" i="16"/>
  <c r="B28" i="15"/>
  <c r="B30" i="15"/>
  <c r="B29" i="15"/>
  <c r="G21" i="17"/>
  <c r="B51" i="17"/>
  <c r="G45" i="17"/>
  <c r="G47" i="17"/>
  <c r="G41" i="17"/>
  <c r="G43" i="17" s="1"/>
  <c r="G30" i="17"/>
  <c r="G23" i="17"/>
  <c r="D66" i="17"/>
  <c r="D65" i="17"/>
  <c r="D69" i="17" s="1"/>
  <c r="D68" i="17"/>
  <c r="F68" i="17" s="1"/>
  <c r="D67" i="17"/>
  <c r="F67" i="17"/>
  <c r="G24" i="17"/>
  <c r="D57" i="17" s="1"/>
  <c r="F57" i="17" s="1"/>
  <c r="F66" i="17"/>
  <c r="D58" i="17"/>
  <c r="F58" i="17" s="1"/>
  <c r="F65" i="17"/>
  <c r="F69" i="17" l="1"/>
  <c r="G27" i="17" s="1"/>
  <c r="G32" i="17" s="1"/>
  <c r="D59" i="17"/>
  <c r="F59" i="17" s="1"/>
  <c r="D56" i="17"/>
  <c r="D30" i="15"/>
  <c r="F30" i="15" s="1"/>
  <c r="D29" i="15"/>
  <c r="F29" i="15" s="1"/>
  <c r="D27" i="15"/>
  <c r="F27" i="15" s="1"/>
  <c r="D28" i="15"/>
  <c r="F40" i="16"/>
  <c r="D41" i="16"/>
  <c r="F41" i="16" s="1"/>
  <c r="F29" i="16"/>
  <c r="D42" i="16"/>
  <c r="F42" i="16" s="1"/>
  <c r="D43" i="16"/>
  <c r="F43" i="16" s="1"/>
  <c r="D60" i="17" l="1"/>
  <c r="F56" i="17"/>
  <c r="F60" i="17" s="1"/>
  <c r="G26" i="17" s="1"/>
  <c r="G28" i="17" s="1"/>
  <c r="G33" i="17" s="1"/>
  <c r="G34" i="17"/>
  <c r="F28" i="15"/>
  <c r="F31" i="15" s="1"/>
  <c r="F19" i="15" s="1"/>
  <c r="F21" i="15" s="1"/>
  <c r="D31" i="15"/>
  <c r="D44" i="16"/>
  <c r="F44" i="16"/>
  <c r="F20" i="16" s="1"/>
  <c r="F21" i="16" s="1"/>
  <c r="F23" i="16" s="1"/>
  <c r="D48" i="16"/>
  <c r="D50" i="16"/>
  <c r="F50" i="16" s="1"/>
  <c r="D51" i="16"/>
  <c r="F51" i="16" s="1"/>
  <c r="D49" i="16"/>
  <c r="F49" i="16" s="1"/>
  <c r="G37" i="17" l="1"/>
  <c r="G49" i="17" s="1"/>
  <c r="G39" i="17"/>
  <c r="G35" i="17"/>
  <c r="F25" i="16"/>
  <c r="D52" i="16"/>
  <c r="F48" i="16"/>
  <c r="F52" i="16" s="1"/>
  <c r="F30" i="16" s="1"/>
  <c r="F32" i="16" s="1"/>
  <c r="F3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6F3F635-105C-43C0-9A0A-6D1B753C68A9}">
      <text>
        <r>
          <rPr>
            <b/>
            <sz val="9"/>
            <color indexed="81"/>
            <rFont val="Tahoma"/>
            <family val="2"/>
          </rPr>
          <t>Mokhoro, Mpho:</t>
        </r>
        <r>
          <rPr>
            <sz val="9"/>
            <color indexed="81"/>
            <rFont val="Tahoma"/>
            <family val="2"/>
          </rPr>
          <t xml:space="preserve">
Enter allowable EE CNPS deduction</t>
        </r>
      </text>
    </comment>
    <comment ref="F16" authorId="0" shapeId="0" xr:uid="{5C05951B-0A37-4A3A-A9E0-AE95FDC7E97C}">
      <text>
        <r>
          <rPr>
            <b/>
            <sz val="9"/>
            <color indexed="81"/>
            <rFont val="Tahoma"/>
            <family val="2"/>
          </rPr>
          <t>Mokhoro, Mpho:</t>
        </r>
        <r>
          <rPr>
            <sz val="9"/>
            <color indexed="81"/>
            <rFont val="Tahoma"/>
            <family val="2"/>
          </rPr>
          <t xml:space="preserve">
Enter allowable business expenses deduction</t>
        </r>
      </text>
    </comment>
    <comment ref="F17" authorId="0" shapeId="0" xr:uid="{371D6A06-3726-4E82-B008-63793E2EC624}">
      <text>
        <r>
          <rPr>
            <b/>
            <sz val="9"/>
            <color indexed="81"/>
            <rFont val="Tahoma"/>
            <family val="2"/>
          </rPr>
          <t>Mokhoro, Mpho:</t>
        </r>
        <r>
          <rPr>
            <sz val="9"/>
            <color indexed="81"/>
            <rFont val="Tahoma"/>
            <family val="2"/>
          </rPr>
          <t xml:space="preserve">
Enter allowable annual deduction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Mokhoro, Mpho</author>
  </authors>
  <commentList>
    <comment ref="F13" authorId="0" shapeId="0" xr:uid="{F65A7280-DC24-4076-B7AD-9879804C0105}">
      <text>
        <r>
          <rPr>
            <b/>
            <sz val="9"/>
            <color indexed="81"/>
            <rFont val="Tahoma"/>
            <family val="2"/>
          </rPr>
          <t>Mokhoro, Mpho:</t>
        </r>
        <r>
          <rPr>
            <sz val="9"/>
            <color indexed="81"/>
            <rFont val="Tahoma"/>
            <family val="2"/>
          </rPr>
          <t xml:space="preserve">
Enter taxable year-to-date cash allowances</t>
        </r>
      </text>
    </comment>
    <comment ref="F14" authorId="0" shapeId="0" xr:uid="{0E356FCD-3A29-46E2-9D86-B1DA0223F2EC}">
      <text>
        <r>
          <rPr>
            <b/>
            <sz val="9"/>
            <color indexed="81"/>
            <rFont val="Tahoma"/>
            <family val="2"/>
          </rPr>
          <t>Mokhoro, Mpho:</t>
        </r>
        <r>
          <rPr>
            <sz val="9"/>
            <color indexed="81"/>
            <rFont val="Tahoma"/>
            <family val="2"/>
          </rPr>
          <t xml:space="preserve">
Enter taxable year-to-date benefits in kind</t>
        </r>
      </text>
    </comment>
    <comment ref="F15" authorId="0" shapeId="0" xr:uid="{D03C0C9D-5452-454B-B35D-2ABCBAA53025}">
      <text>
        <r>
          <rPr>
            <b/>
            <sz val="9"/>
            <color indexed="81"/>
            <rFont val="Tahoma"/>
            <family val="2"/>
          </rPr>
          <t>Mokhoro, Mpho:</t>
        </r>
        <r>
          <rPr>
            <sz val="9"/>
            <color indexed="81"/>
            <rFont val="Tahoma"/>
            <family val="2"/>
          </rPr>
          <t xml:space="preserve">
Enter allowable year-to-date CNPS EE deduction</t>
        </r>
      </text>
    </comment>
    <comment ref="F16" authorId="0" shapeId="0" xr:uid="{E0133980-8F81-4CB1-985F-832FE92F0EB2}">
      <text>
        <r>
          <rPr>
            <b/>
            <sz val="9"/>
            <color indexed="81"/>
            <rFont val="Tahoma"/>
            <family val="2"/>
          </rPr>
          <t>Mokhoro, Mpho:</t>
        </r>
        <r>
          <rPr>
            <sz val="9"/>
            <color indexed="81"/>
            <rFont val="Tahoma"/>
            <family val="2"/>
          </rPr>
          <t xml:space="preserve">
Enter allowable professional expenses deduction</t>
        </r>
      </text>
    </comment>
    <comment ref="F17" authorId="0" shapeId="0" xr:uid="{7A68DBEC-1593-4A15-9447-F7F07D2F6092}">
      <text>
        <r>
          <rPr>
            <b/>
            <sz val="9"/>
            <color indexed="81"/>
            <rFont val="Tahoma"/>
            <family val="2"/>
          </rPr>
          <t>Mokhoro, Mpho:</t>
        </r>
        <r>
          <rPr>
            <sz val="9"/>
            <color indexed="81"/>
            <rFont val="Tahoma"/>
            <family val="2"/>
          </rPr>
          <t xml:space="preserve">
Enter allowable year-to-date annual deduction</t>
        </r>
      </text>
    </comment>
    <comment ref="F22" authorId="1" shapeId="0" xr:uid="{FDC894B0-BDF7-4E7C-8908-A5E578B3DCD4}">
      <text>
        <r>
          <rPr>
            <b/>
            <sz val="9"/>
            <color indexed="81"/>
            <rFont val="Tahoma"/>
            <family val="2"/>
          </rPr>
          <t>Mokhoro, Mpho:</t>
        </r>
        <r>
          <rPr>
            <sz val="9"/>
            <color indexed="81"/>
            <rFont val="Tahoma"/>
            <family val="2"/>
          </rPr>
          <t xml:space="preserve">
Enter tax paid year-to-date</t>
        </r>
      </text>
    </comment>
    <comment ref="F27" authorId="0" shapeId="0" xr:uid="{F517B7B1-616D-418B-A63C-60BEC048DF44}">
      <text>
        <r>
          <rPr>
            <b/>
            <sz val="9"/>
            <color indexed="81"/>
            <rFont val="Tahoma"/>
            <family val="2"/>
          </rPr>
          <t>Mokhoro, Mpho:</t>
        </r>
        <r>
          <rPr>
            <sz val="9"/>
            <color indexed="81"/>
            <rFont val="Tahoma"/>
            <family val="2"/>
          </rPr>
          <t xml:space="preserve">
Enter taxable year-to-date annual income</t>
        </r>
      </text>
    </comment>
    <comment ref="F28" authorId="0" shapeId="0" xr:uid="{1D7630F5-9453-4B83-8A47-6B1F2CF07C45}">
      <text>
        <r>
          <rPr>
            <b/>
            <sz val="9"/>
            <color indexed="81"/>
            <rFont val="Tahoma"/>
            <family val="2"/>
          </rPr>
          <t>Mokhoro, Mpho:</t>
        </r>
        <r>
          <rPr>
            <sz val="9"/>
            <color indexed="81"/>
            <rFont val="Tahoma"/>
            <family val="2"/>
          </rPr>
          <t xml:space="preserve">
Enter allowable professional expenses deduction</t>
        </r>
      </text>
    </comment>
    <comment ref="F31" authorId="1" shapeId="0" xr:uid="{14B4C47E-23F7-4232-A136-B082CCA4F76F}">
      <text>
        <r>
          <rPr>
            <b/>
            <sz val="9"/>
            <color indexed="81"/>
            <rFont val="Tahoma"/>
            <family val="2"/>
          </rPr>
          <t>Mokhoro, Mpho:</t>
        </r>
        <r>
          <rPr>
            <sz val="9"/>
            <color indexed="81"/>
            <rFont val="Tahoma"/>
            <family val="2"/>
          </rPr>
          <t xml:space="preserve">
Enter tax paid year-to-date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<sst xmlns="http://schemas.openxmlformats.org/spreadsheetml/2006/main" count="118" uniqueCount="77">
  <si>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</si>
  <si>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</si>
  <si>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</si>
  <si>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</si>
  <si>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</si>
  <si>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</si>
  <si>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</si>
  <si>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</si>
  <si>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</si>
  <si>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</si>
  <si>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</si>
  <si>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</si>
  <si>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</si>
  <si>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</si>
  <si>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</si>
  <si>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</si>
  <si>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</si>
  <si>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</si>
  <si>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</si>
  <si>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</si>
  <si>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</si>
  <si>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</si>
  <si>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</si>
  <si>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</si>
  <si>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</si>
  <si>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</si>
  <si>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</si>
  <si>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</si>
  <si>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</si>
  <si>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</si>
  <si>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</si>
  <si>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</si>
  <si>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</si>
  <si>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</si>
  <si>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</si>
  <si>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</si>
  <si>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</si>
  <si>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</si>
  <si>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</si>
  <si>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</si>
  <si>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</si>
  <si>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Annual tax table</t>
  </si>
  <si>
    <t>Taxable cash allowances</t>
  </si>
  <si>
    <t>Taxable benefits in kind</t>
  </si>
  <si>
    <t>Year-to-date Taxable cash allowances</t>
  </si>
  <si>
    <t>Year-to-date Taxable benefits in kind</t>
  </si>
  <si>
    <t>Annual income</t>
  </si>
  <si>
    <t>Normal taxable income + Annual income</t>
  </si>
  <si>
    <t>Tax on Annual income</t>
  </si>
  <si>
    <t>Less YTD tax paid on Annual income</t>
  </si>
  <si>
    <t>CAMEROON</t>
  </si>
  <si>
    <t>XAF</t>
  </si>
  <si>
    <t>Annual deduction</t>
  </si>
  <si>
    <t>Business expenses</t>
  </si>
  <si>
    <t>Net income</t>
  </si>
  <si>
    <t>Income tax for the current period</t>
  </si>
  <si>
    <t>Council tax for the current period</t>
  </si>
  <si>
    <t>CNPS EE deductions</t>
  </si>
  <si>
    <t>Year-to-date CNPS EE deductions</t>
  </si>
  <si>
    <t>Year-to-date annual deduction</t>
  </si>
  <si>
    <t>Normal net income</t>
  </si>
  <si>
    <t>Less YTD tax paid on normal net income</t>
  </si>
  <si>
    <t>Tax on normal income for the current period</t>
  </si>
  <si>
    <t>30% professional expenses</t>
  </si>
  <si>
    <r>
      <t xml:space="preserve">Enter amounts only in the </t>
    </r>
    <r>
      <rPr>
        <i/>
        <sz val="11"/>
        <color rgb="FF00CC00"/>
        <rFont val="Sage UI"/>
      </rPr>
      <t>green</t>
    </r>
    <r>
      <rPr>
        <i/>
        <sz val="11"/>
        <color theme="0" tint="-0.499984740745262"/>
        <rFont val="Sage UI"/>
      </rPr>
      <t xml:space="preserve"> fields</t>
    </r>
  </si>
  <si>
    <r>
      <t xml:space="preserve">Annualised net income </t>
    </r>
    <r>
      <rPr>
        <i/>
        <sz val="10"/>
        <color theme="0" tint="-0.499984740745262"/>
        <rFont val="Sage UI"/>
      </rPr>
      <t>- normal income</t>
    </r>
  </si>
  <si>
    <r>
      <t xml:space="preserve">Tax on normal net income </t>
    </r>
    <r>
      <rPr>
        <i/>
        <sz val="10"/>
        <color theme="0" tint="-0.499984740745262"/>
        <rFont val="Sage UI"/>
      </rPr>
      <t>as per tax tables</t>
    </r>
  </si>
  <si>
    <r>
      <t xml:space="preserve">YTD Tax </t>
    </r>
    <r>
      <rPr>
        <i/>
        <sz val="10"/>
        <color theme="0" tint="-0.499984740745262"/>
        <rFont val="Sage UI"/>
      </rPr>
      <t>de-annualised</t>
    </r>
  </si>
  <si>
    <r>
      <t xml:space="preserve">Tax on normal taxable income + Annual income </t>
    </r>
    <r>
      <rPr>
        <i/>
        <sz val="10"/>
        <color theme="0" tint="-0.499984740745262"/>
        <rFont val="Sage UI"/>
      </rPr>
      <t>as per tax tables</t>
    </r>
  </si>
  <si>
    <r>
      <t xml:space="preserve">Enter amounts only in the </t>
    </r>
    <r>
      <rPr>
        <i/>
        <sz val="10"/>
        <color rgb="FF00CC00"/>
        <rFont val="Sage UI"/>
      </rPr>
      <t>green</t>
    </r>
    <r>
      <rPr>
        <i/>
        <sz val="10"/>
        <color theme="0" tint="-0.499984740745262"/>
        <rFont val="Sage UI"/>
      </rPr>
      <t xml:space="preserve"> fields</t>
    </r>
  </si>
  <si>
    <r>
      <t xml:space="preserve">Number of </t>
    </r>
    <r>
      <rPr>
        <u/>
        <sz val="10"/>
        <rFont val="Sage UI"/>
      </rPr>
      <t>months</t>
    </r>
    <r>
      <rPr>
        <sz val="10"/>
        <rFont val="Sage UI"/>
      </rPr>
      <t xml:space="preserve"> worked in the tax year</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</si>
  <si>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</si>
  <si>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</si>
  <si>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</si>
  <si>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2025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</si>
  <si>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Monthly Tax Calculation - 2026</t>
  </si>
  <si>
    <t>YTD\Annual Tax Calculation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</si>
</sst>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_);_(* \(#,##0.00\);_(* &quot;-&quot;??_);_(@_)"/>
  </numFmts>
  <fonts count="47"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1"/>
      <color theme="1"/>
      <name val="Sage UI"/>
    </font>
    <font>
      <b/>
      <sz val="11"/>
      <name val="Sage UI"/>
    </font>
    <font>
      <sz val="10"/>
      <name val="Sage UI"/>
    </font>
    <font>
      <sz val="10"/>
      <color theme="1"/>
      <name val="Sage UI"/>
    </font>
    <font>
      <b/>
      <sz val="10"/>
      <name val="Sage UI"/>
    </font>
    <font>
      <sz val="18"/>
      <color theme="0"/>
      <name val="Sage UI"/>
    </font>
    <font>
      <b/>
      <sz val="18"/>
      <name val="Sage UI"/>
    </font>
    <font>
      <sz val="22"/>
      <color theme="0"/>
      <name val="Sage UI"/>
    </font>
    <font>
      <i/>
      <sz val="11"/>
      <color theme="0" tint="-0.499984740745262"/>
      <name val="Sage UI"/>
    </font>
    <font>
      <i/>
      <sz val="11"/>
      <color rgb="FF00CC00"/>
      <name val="Sage UI"/>
    </font>
    <font>
      <b/>
      <sz val="11"/>
      <color rgb="FF00B050"/>
      <name val="Sage UI"/>
    </font>
    <font>
      <sz val="10"/>
      <color rgb="FF0070C0"/>
      <name val="Sage UI"/>
    </font>
    <font>
      <sz val="10"/>
      <color theme="0"/>
      <name val="Sage UI"/>
    </font>
    <font>
      <sz val="22"/>
      <name val="Sage UI"/>
    </font>
    <font>
      <i/>
      <sz val="10"/>
      <color theme="0" tint="-0.499984740745262"/>
      <name val="Sage UI"/>
    </font>
    <font>
      <i/>
      <sz val="10"/>
      <color rgb="FF00CC00"/>
      <name val="Sage UI"/>
    </font>
    <font>
      <u/>
      <sz val="10"/>
      <name val="Sage UI"/>
    </font>
    <font>
      <b/>
      <sz val="10"/>
      <color theme="0"/>
      <name val="Sage UI"/>
    </font>
    <font>
      <sz val="10"/>
      <color theme="1" tint="0.499984740745262"/>
      <name val="Sage UI"/>
    </font>
    <font>
      <b/>
      <sz val="10"/>
      <color theme="1" tint="0.499984740745262"/>
      <name val="Sage UI"/>
    </font>
    <font>
      <sz val="9"/>
      <color theme="1"/>
      <name val="Sage Text Light"/>
    </font>
    <font>
      <sz val="10"/>
      <name val="Arial"/>
      <family val="2"/>
    </font>
  </fonts>
  <fills count="8">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362"/>
        <bgColor indexed="64"/>
      </patternFill>
    </fill>
    <fill>
      <patternFill patternType="solid">
        <fgColor rgb="FF00CC00"/>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9" fontId="18" fillId="0" borderId="0" applyFont="0" applyFill="0" applyBorder="0" applyAlignment="0" applyProtection="0"/>
    <xf numFmtId="43" fontId="18" fillId="0" borderId="0" applyFont="0" applyFill="0" applyBorder="0" applyAlignment="0" applyProtection="0"/>
    <xf numFmtId="0" fontId="46" fillId="0" borderId="0"/>
    <xf numFmtId="165" fontId="46" fillId="0" borderId="0" applyFont="0" applyFill="0" applyBorder="0" applyAlignment="0" applyProtection="0"/>
  </cellStyleXfs>
  <cellXfs count="132">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0" fontId="1" fillId="0" borderId="0" xfId="0" applyFont="1" applyAlignment="1">
      <alignment horizontal="righ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0" fontId="24" fillId="0" borderId="0" xfId="0" applyFont="1" applyAlignment="1">
      <alignment horizontal="left" vertical="center" wrapText="1"/>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43" fontId="0" fillId="0" borderId="0" xfId="2" applyFont="1"/>
    <xf numFmtId="43" fontId="0" fillId="0" borderId="0" xfId="2" applyFont="1" applyAlignment="1">
      <alignment vertical="center"/>
    </xf>
    <xf numFmtId="43" fontId="5" fillId="0" borderId="0" xfId="2" applyFont="1"/>
    <xf numFmtId="43" fontId="18" fillId="0" borderId="0" xfId="2" applyFont="1" applyAlignment="1">
      <alignment vertical="center"/>
    </xf>
    <xf numFmtId="9" fontId="18" fillId="0" borderId="0" xfId="1" applyFont="1" applyAlignment="1">
      <alignment vertical="center"/>
    </xf>
    <xf numFmtId="43" fontId="0" fillId="0" borderId="0" xfId="0" applyNumberFormat="1" applyAlignment="1">
      <alignment vertical="center"/>
    </xf>
    <xf numFmtId="4" fontId="27" fillId="0" borderId="0" xfId="0" applyNumberFormat="1" applyFont="1" applyAlignment="1">
      <alignment vertical="center"/>
    </xf>
    <xf numFmtId="9" fontId="27" fillId="0" borderId="0" xfId="1" applyFont="1" applyAlignment="1">
      <alignment vertical="center"/>
    </xf>
    <xf numFmtId="4" fontId="27" fillId="7" borderId="0" xfId="0" applyNumberFormat="1" applyFont="1" applyFill="1" applyAlignment="1" applyProtection="1">
      <alignment vertical="center"/>
      <protection locked="0"/>
    </xf>
    <xf numFmtId="0" fontId="28"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4" xfId="0" applyNumberFormat="1" applyFont="1" applyBorder="1" applyAlignment="1">
      <alignment vertical="center"/>
    </xf>
    <xf numFmtId="0" fontId="30" fillId="6" borderId="0" xfId="0" applyFont="1" applyFill="1" applyAlignment="1">
      <alignment vertical="center"/>
    </xf>
    <xf numFmtId="0" fontId="31" fillId="6" borderId="0" xfId="0" applyFont="1" applyFill="1" applyAlignment="1">
      <alignment vertical="center"/>
    </xf>
    <xf numFmtId="2" fontId="32" fillId="6" borderId="0" xfId="0" applyNumberFormat="1" applyFont="1" applyFill="1" applyAlignment="1">
      <alignment horizontal="right"/>
    </xf>
    <xf numFmtId="0" fontId="25" fillId="0" borderId="0" xfId="0" applyFont="1"/>
    <xf numFmtId="2" fontId="25" fillId="0" borderId="0" xfId="0" applyNumberFormat="1" applyFont="1"/>
    <xf numFmtId="0" fontId="33" fillId="0" borderId="0" xfId="0" applyFont="1" applyAlignment="1">
      <alignment vertical="center"/>
    </xf>
    <xf numFmtId="2" fontId="25" fillId="0" borderId="0" xfId="0" applyNumberFormat="1" applyFont="1" applyAlignment="1">
      <alignment vertical="center"/>
    </xf>
    <xf numFmtId="0" fontId="35" fillId="0" borderId="0" xfId="0" applyFont="1" applyAlignment="1">
      <alignment vertical="center"/>
    </xf>
    <xf numFmtId="16" fontId="26" fillId="0" borderId="0" xfId="0" quotePrefix="1" applyNumberFormat="1" applyFont="1" applyAlignment="1">
      <alignment horizontal="right" vertical="center"/>
    </xf>
    <xf numFmtId="4" fontId="27" fillId="2" borderId="6" xfId="0" applyNumberFormat="1" applyFont="1" applyFill="1" applyBorder="1" applyAlignment="1">
      <alignment vertical="center"/>
    </xf>
    <xf numFmtId="43" fontId="28" fillId="0" borderId="0" xfId="2" applyFont="1" applyAlignment="1">
      <alignment vertical="center"/>
    </xf>
    <xf numFmtId="4" fontId="27" fillId="0" borderId="6" xfId="0" applyNumberFormat="1" applyFont="1" applyBorder="1" applyAlignment="1">
      <alignment vertical="center"/>
    </xf>
    <xf numFmtId="164" fontId="27" fillId="0" borderId="6" xfId="0" applyNumberFormat="1" applyFont="1" applyBorder="1" applyAlignment="1">
      <alignment horizontal="center"/>
    </xf>
    <xf numFmtId="4" fontId="27" fillId="2" borderId="2" xfId="0" applyNumberFormat="1" applyFont="1" applyFill="1" applyBorder="1" applyAlignment="1">
      <alignment vertical="center"/>
    </xf>
    <xf numFmtId="4" fontId="27" fillId="0" borderId="2" xfId="0" applyNumberFormat="1" applyFont="1" applyBorder="1" applyAlignment="1">
      <alignment vertical="center"/>
    </xf>
    <xf numFmtId="164" fontId="27" fillId="0" borderId="2" xfId="0" applyNumberFormat="1" applyFont="1" applyBorder="1" applyAlignment="1">
      <alignment horizontal="center"/>
    </xf>
    <xf numFmtId="4" fontId="27" fillId="2" borderId="2" xfId="0" applyNumberFormat="1" applyFont="1" applyFill="1" applyBorder="1" applyAlignment="1">
      <alignment horizontal="right" vertical="center"/>
    </xf>
    <xf numFmtId="0" fontId="27" fillId="0" borderId="0" xfId="0" applyFont="1" applyAlignment="1">
      <alignment vertical="center"/>
    </xf>
    <xf numFmtId="4" fontId="29" fillId="0" borderId="3" xfId="0" applyNumberFormat="1" applyFont="1" applyBorder="1" applyAlignment="1">
      <alignment vertical="center"/>
    </xf>
    <xf numFmtId="164" fontId="29" fillId="0" borderId="1" xfId="0" applyNumberFormat="1" applyFont="1" applyBorder="1" applyAlignment="1">
      <alignment horizontal="center" vertical="center"/>
    </xf>
    <xf numFmtId="0" fontId="37" fillId="6" borderId="5" xfId="0" applyFont="1" applyFill="1" applyBorder="1" applyAlignment="1">
      <alignment horizontal="center" vertical="center"/>
    </xf>
    <xf numFmtId="2" fontId="38" fillId="6" borderId="0" xfId="0" applyNumberFormat="1" applyFont="1" applyFill="1" applyAlignment="1">
      <alignment horizontal="right"/>
    </xf>
    <xf numFmtId="0" fontId="39" fillId="0" borderId="0" xfId="0" applyFont="1" applyAlignment="1">
      <alignment vertical="center"/>
    </xf>
    <xf numFmtId="2" fontId="28" fillId="0" borderId="0" xfId="0" applyNumberFormat="1" applyFont="1" applyAlignment="1">
      <alignment vertical="center"/>
    </xf>
    <xf numFmtId="16" fontId="29" fillId="0" borderId="0" xfId="0" quotePrefix="1" applyNumberFormat="1" applyFont="1" applyAlignment="1">
      <alignment horizontal="right" vertical="center"/>
    </xf>
    <xf numFmtId="2" fontId="42" fillId="3" borderId="0" xfId="0" applyNumberFormat="1" applyFont="1" applyFill="1" applyAlignment="1">
      <alignment horizontal="right" vertical="center"/>
    </xf>
    <xf numFmtId="0" fontId="43" fillId="0" borderId="0" xfId="0" applyFont="1" applyAlignment="1">
      <alignment vertical="center"/>
    </xf>
    <xf numFmtId="0" fontId="44" fillId="0" borderId="0" xfId="0" applyFont="1" applyAlignment="1">
      <alignment vertical="center"/>
    </xf>
    <xf numFmtId="4" fontId="28" fillId="0" borderId="0" xfId="0" applyNumberFormat="1" applyFont="1" applyAlignment="1">
      <alignment vertical="center"/>
    </xf>
    <xf numFmtId="4" fontId="29" fillId="0" borderId="8" xfId="0" applyNumberFormat="1" applyFont="1" applyBorder="1" applyAlignment="1">
      <alignment vertical="center"/>
    </xf>
    <xf numFmtId="0" fontId="29" fillId="0" borderId="0" xfId="0" applyFont="1"/>
    <xf numFmtId="0" fontId="43" fillId="0" borderId="0" xfId="0" applyFont="1"/>
    <xf numFmtId="4" fontId="27" fillId="0" borderId="0" xfId="0" applyNumberFormat="1" applyFont="1"/>
    <xf numFmtId="4" fontId="29" fillId="0" borderId="0" xfId="0" applyNumberFormat="1" applyFont="1"/>
    <xf numFmtId="4" fontId="27" fillId="0" borderId="6" xfId="0" applyNumberFormat="1" applyFont="1" applyBorder="1"/>
    <xf numFmtId="4" fontId="27" fillId="0" borderId="2" xfId="0" applyNumberFormat="1" applyFont="1" applyBorder="1"/>
    <xf numFmtId="0" fontId="27" fillId="0" borderId="0" xfId="0" applyFont="1"/>
    <xf numFmtId="4" fontId="29" fillId="0" borderId="3" xfId="0" applyNumberFormat="1" applyFont="1" applyBorder="1"/>
    <xf numFmtId="164" fontId="29" fillId="0" borderId="1" xfId="0" applyNumberFormat="1" applyFont="1" applyBorder="1" applyAlignment="1">
      <alignment horizontal="center"/>
    </xf>
    <xf numFmtId="0" fontId="28" fillId="0" borderId="0" xfId="0" applyFont="1"/>
    <xf numFmtId="1" fontId="29" fillId="7" borderId="0" xfId="0" applyNumberFormat="1" applyFont="1" applyFill="1" applyAlignment="1" applyProtection="1">
      <alignment horizontal="center" vertical="center"/>
      <protection locked="0"/>
    </xf>
    <xf numFmtId="0" fontId="45" fillId="0" borderId="0" xfId="3" applyFont="1"/>
    <xf numFmtId="165" fontId="45" fillId="0" borderId="0" xfId="4" applyFont="1" applyFill="1"/>
    <xf numFmtId="0" fontId="45" fillId="0" borderId="0" xfId="0" applyFont="1"/>
    <xf numFmtId="0" fontId="24" fillId="0" borderId="0" xfId="0" applyFont="1" applyAlignment="1">
      <alignment horizontal="left" vertical="center" wrapText="1"/>
    </xf>
    <xf numFmtId="0" fontId="37" fillId="6" borderId="5" xfId="0" applyFont="1" applyFill="1" applyBorder="1" applyAlignment="1">
      <alignment horizontal="center" vertical="center"/>
    </xf>
    <xf numFmtId="4" fontId="37" fillId="6" borderId="5" xfId="0" applyNumberFormat="1" applyFont="1" applyFill="1" applyBorder="1" applyAlignment="1">
      <alignment horizontal="center" vertical="center" wrapText="1"/>
    </xf>
    <xf numFmtId="4" fontId="37" fillId="6" borderId="5" xfId="0" applyNumberFormat="1" applyFont="1" applyFill="1" applyBorder="1" applyAlignment="1">
      <alignment horizontal="center" vertical="center"/>
    </xf>
    <xf numFmtId="0" fontId="36" fillId="0" borderId="0" xfId="0" applyFont="1" applyAlignment="1">
      <alignment horizontal="left" vertical="center" wrapText="1"/>
    </xf>
    <xf numFmtId="0" fontId="45" fillId="0" borderId="0" xfId="0" applyFont="1" applyAlignment="1">
      <alignment horizontal="left" vertical="center"/>
    </xf>
    <xf numFmtId="0" fontId="45" fillId="0" borderId="0" xfId="0" applyFont="1" applyAlignment="1">
      <alignment horizontal="left" vertical="center" wrapText="1"/>
    </xf>
    <xf numFmtId="0" fontId="45" fillId="0" borderId="0" xfId="0" applyFont="1" applyAlignment="1">
      <alignment horizontal="left" vertical="top" wrapText="1"/>
    </xf>
    <xf numFmtId="4" fontId="37" fillId="0" borderId="0" xfId="0" applyNumberFormat="1" applyFont="1" applyAlignment="1">
      <alignment horizontal="center" vertical="center"/>
    </xf>
    <xf numFmtId="0" fontId="0" fillId="0" borderId="0" xfId="0" applyAlignment="1">
      <alignment horizontal="left" wrapText="1"/>
    </xf>
    <xf numFmtId="0" fontId="0" fillId="0" borderId="0" xfId="0" applyAlignment="1">
      <alignment horizontal="left"/>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cellXfs>
  <cellStyles count="5">
    <cellStyle name="Comma" xfId="2" builtinId="3"/>
    <cellStyle name="Comma 2" xfId="4" xr:uid="{7EA51526-87F8-4D8C-8345-01EE9FE69EE7}"/>
    <cellStyle name="Normal" xfId="0" builtinId="0"/>
    <cellStyle name="Normal 2" xfId="3" xr:uid="{6BD4B4C5-0C3D-420B-A67A-778D9954038C}"/>
    <cellStyle name="Per cent" xfId="1" builtinId="5"/>
  </cellStyles>
  <dxfs count="0"/>
  <tableStyles count="0" defaultTableStyle="TableStyleMedium2" defaultPivotStyle="PivotStyleLight16"/>
  <colors>
    <mruColors>
      <color rgb="FF006362"/>
      <color rgb="FF00CC00"/>
      <color rgb="FF378165"/>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3</xdr:row>
      <xdr:rowOff>9525</xdr:rowOff>
    </xdr:from>
    <xdr:to>
      <xdr:col>1</xdr:col>
      <xdr:colOff>736600</xdr:colOff>
      <xdr:row>5</xdr:row>
      <xdr:rowOff>71438</xdr:rowOff>
    </xdr:to>
    <xdr:pic>
      <xdr:nvPicPr>
        <xdr:cNvPr id="4" name="Picture 3">
          <a:extLst>
            <a:ext uri="{FF2B5EF4-FFF2-40B4-BE49-F238E27FC236}">
              <a16:creationId xmlns:a16="http://schemas.microsoft.com/office/drawing/2014/main" id="{463FC835-A782-4DF3-9199-93B65991C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581025"/>
          <a:ext cx="7747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774700</xdr:colOff>
      <xdr:row>4</xdr:row>
      <xdr:rowOff>61913</xdr:rowOff>
    </xdr:to>
    <xdr:pic>
      <xdr:nvPicPr>
        <xdr:cNvPr id="3" name="Picture 2">
          <a:extLst>
            <a:ext uri="{FF2B5EF4-FFF2-40B4-BE49-F238E27FC236}">
              <a16:creationId xmlns:a16="http://schemas.microsoft.com/office/drawing/2014/main" id="{EF8B7E82-FCD0-46A2-83D7-E6587FC11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381000"/>
          <a:ext cx="774700" cy="442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8"/>
  <sheetViews>
    <sheetView showGridLines="0" topLeftCell="A3"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4" width="21.5703125" style="9" customWidth="1"/>
    <col min="5" max="5" width="17.140625" style="9" customWidth="1"/>
    <col min="6" max="6" width="17.85546875" style="9" customWidth="1"/>
    <col min="7" max="7" width="9.140625" style="9"/>
    <col min="8" max="8" width="11" style="62" bestFit="1" customWidth="1"/>
    <col min="9" max="9" width="13.5703125" style="62" bestFit="1" customWidth="1"/>
    <col min="10" max="10" width="9.140625" style="9"/>
    <col min="11" max="11" width="11" style="9" bestFit="1" customWidth="1"/>
    <col min="12" max="13" width="9.140625" style="9"/>
    <col min="14" max="14" width="9.140625" style="9" customWidth="1"/>
    <col min="15" max="16384" width="9.140625" style="9"/>
  </cols>
  <sheetData>
    <row r="1" spans="1:20" customFormat="1" ht="15" x14ac:dyDescent="0.25">
      <c r="F1" s="3"/>
      <c r="H1" s="60"/>
      <c r="I1" s="60"/>
    </row>
    <row r="2" spans="1:20" customFormat="1" ht="15" x14ac:dyDescent="0.25">
      <c r="F2" s="3"/>
      <c r="H2" s="60"/>
      <c r="I2" s="60"/>
    </row>
    <row r="3" spans="1:20" customFormat="1" ht="15" x14ac:dyDescent="0.25">
      <c r="F3" s="3"/>
      <c r="H3" s="60"/>
      <c r="I3" s="60"/>
    </row>
    <row r="4" spans="1:20" customFormat="1" ht="15" x14ac:dyDescent="0.25">
      <c r="F4" s="3"/>
      <c r="H4" s="60"/>
      <c r="I4" s="60"/>
    </row>
    <row r="5" spans="1:20" customFormat="1" ht="15" x14ac:dyDescent="0.25">
      <c r="F5" s="3"/>
      <c r="H5" s="60"/>
      <c r="I5" s="60"/>
    </row>
    <row r="6" spans="1:20" customFormat="1" ht="15" x14ac:dyDescent="0.25">
      <c r="F6" s="3"/>
      <c r="H6" s="60"/>
      <c r="I6" s="60"/>
    </row>
    <row r="7" spans="1:20" customFormat="1" ht="15" x14ac:dyDescent="0.25">
      <c r="F7" s="3"/>
      <c r="H7" s="60"/>
      <c r="I7" s="60"/>
    </row>
    <row r="8" spans="1:20" customFormat="1" ht="30" customHeight="1" x14ac:dyDescent="0.35">
      <c r="B8" s="73" t="s">
        <v>75</v>
      </c>
      <c r="C8" s="74"/>
      <c r="D8" s="74"/>
      <c r="E8" s="74"/>
      <c r="F8" s="75" t="s">
        <v>50</v>
      </c>
      <c r="H8" s="60"/>
      <c r="I8" s="60"/>
    </row>
    <row r="9" spans="1:20" customFormat="1" ht="15.75" customHeight="1" x14ac:dyDescent="0.25">
      <c r="B9" s="76"/>
      <c r="C9" s="76"/>
      <c r="D9" s="76"/>
      <c r="E9" s="76"/>
      <c r="F9" s="77"/>
      <c r="H9" s="60"/>
      <c r="I9" s="60"/>
      <c r="S9" s="1"/>
      <c r="T9" s="1"/>
    </row>
    <row r="10" spans="1:20" s="4" customFormat="1" ht="20.25" customHeight="1" x14ac:dyDescent="0.25">
      <c r="B10" s="78" t="s">
        <v>64</v>
      </c>
      <c r="C10" s="78"/>
      <c r="D10" s="78"/>
      <c r="E10" s="78"/>
      <c r="F10" s="79"/>
      <c r="H10" s="61"/>
      <c r="I10" s="61"/>
      <c r="S10" s="6"/>
      <c r="T10" s="7"/>
    </row>
    <row r="11" spans="1:20" s="4" customFormat="1" ht="20.25" customHeight="1" x14ac:dyDescent="0.25">
      <c r="B11" s="78"/>
      <c r="C11" s="78"/>
      <c r="D11" s="78"/>
      <c r="E11" s="78"/>
      <c r="F11" s="79"/>
      <c r="H11" s="63"/>
      <c r="I11" s="63"/>
      <c r="S11" s="6"/>
      <c r="T11" s="7"/>
    </row>
    <row r="12" spans="1:20" s="4" customFormat="1" ht="20.25" customHeight="1" x14ac:dyDescent="0.25">
      <c r="A12" s="35"/>
      <c r="B12" s="80"/>
      <c r="C12" s="80"/>
      <c r="D12" s="80"/>
      <c r="E12" s="80"/>
      <c r="F12" s="81" t="s">
        <v>51</v>
      </c>
      <c r="H12" s="63"/>
      <c r="I12" s="63"/>
    </row>
    <row r="13" spans="1:20" s="4" customFormat="1" ht="21.75" customHeight="1" x14ac:dyDescent="0.25">
      <c r="A13" s="33"/>
      <c r="B13" s="66" t="s">
        <v>42</v>
      </c>
      <c r="C13" s="66"/>
      <c r="D13" s="67"/>
      <c r="E13" s="66"/>
      <c r="F13" s="68">
        <v>600000</v>
      </c>
      <c r="G13" s="69"/>
      <c r="H13" s="63"/>
      <c r="I13" s="63"/>
      <c r="J13" s="64"/>
      <c r="K13" s="65"/>
    </row>
    <row r="14" spans="1:20" s="4" customFormat="1" ht="21.75" customHeight="1" x14ac:dyDescent="0.25">
      <c r="A14" s="33"/>
      <c r="B14" s="66" t="s">
        <v>43</v>
      </c>
      <c r="C14" s="66"/>
      <c r="D14" s="67"/>
      <c r="E14" s="66"/>
      <c r="F14" s="68"/>
      <c r="G14" s="69"/>
      <c r="H14" s="63"/>
      <c r="I14" s="63"/>
      <c r="J14" s="64"/>
      <c r="K14" s="65"/>
    </row>
    <row r="15" spans="1:20" s="4" customFormat="1" ht="21.75" customHeight="1" x14ac:dyDescent="0.25">
      <c r="A15" s="33"/>
      <c r="B15" s="66" t="s">
        <v>57</v>
      </c>
      <c r="C15" s="66"/>
      <c r="D15" s="67"/>
      <c r="E15" s="66"/>
      <c r="F15" s="68"/>
      <c r="G15" s="69"/>
      <c r="H15" s="63"/>
      <c r="I15" s="63"/>
      <c r="J15" s="64"/>
      <c r="K15" s="65"/>
    </row>
    <row r="16" spans="1:20" s="4" customFormat="1" ht="21.75" customHeight="1" x14ac:dyDescent="0.25">
      <c r="A16" s="33"/>
      <c r="B16" s="66" t="s">
        <v>53</v>
      </c>
      <c r="C16" s="66"/>
      <c r="D16" s="67"/>
      <c r="E16" s="66"/>
      <c r="F16" s="68">
        <v>400000</v>
      </c>
      <c r="G16" s="69"/>
      <c r="H16" s="63"/>
      <c r="I16" s="63"/>
      <c r="J16" s="64"/>
      <c r="K16" s="65"/>
    </row>
    <row r="17" spans="1:9" s="4" customFormat="1" ht="21.75" customHeight="1" x14ac:dyDescent="0.25">
      <c r="A17" s="33"/>
      <c r="B17" s="66" t="s">
        <v>52</v>
      </c>
      <c r="C17" s="66"/>
      <c r="D17" s="67"/>
      <c r="E17" s="66"/>
      <c r="F17" s="68">
        <v>500000</v>
      </c>
      <c r="G17" s="69"/>
      <c r="H17" s="63"/>
      <c r="I17" s="63"/>
    </row>
    <row r="18" spans="1:9" s="4" customFormat="1" ht="21.75" customHeight="1" x14ac:dyDescent="0.25">
      <c r="A18" s="41"/>
      <c r="B18" s="70" t="s">
        <v>54</v>
      </c>
      <c r="C18" s="71"/>
      <c r="D18" s="71"/>
      <c r="E18" s="71"/>
      <c r="F18" s="70">
        <f>ROUND(F13+F14-F15-F16-F17,0)</f>
        <v>-300000</v>
      </c>
      <c r="G18" s="69"/>
      <c r="H18" s="61"/>
      <c r="I18" s="61"/>
    </row>
    <row r="19" spans="1:9" s="4" customFormat="1" ht="21.75" customHeight="1" thickBot="1" x14ac:dyDescent="0.3">
      <c r="A19" s="33"/>
      <c r="B19" s="71" t="s">
        <v>55</v>
      </c>
      <c r="C19" s="71"/>
      <c r="D19" s="71"/>
      <c r="E19" s="71"/>
      <c r="F19" s="72">
        <f>F31</f>
        <v>-30000</v>
      </c>
      <c r="G19" s="69"/>
      <c r="H19" s="61"/>
      <c r="I19" s="61"/>
    </row>
    <row r="20" spans="1:9" s="4" customFormat="1" ht="5.25" customHeight="1" thickTop="1" x14ac:dyDescent="0.25">
      <c r="A20" s="33"/>
      <c r="B20" s="71"/>
      <c r="C20" s="71"/>
      <c r="D20" s="71"/>
      <c r="E20" s="71"/>
      <c r="F20" s="70"/>
      <c r="G20" s="69"/>
      <c r="H20" s="61"/>
      <c r="I20" s="61"/>
    </row>
    <row r="21" spans="1:9" s="4" customFormat="1" ht="21.75" customHeight="1" thickBot="1" x14ac:dyDescent="0.3">
      <c r="A21" s="33"/>
      <c r="B21" s="71" t="s">
        <v>56</v>
      </c>
      <c r="C21" s="71"/>
      <c r="D21" s="71"/>
      <c r="E21" s="71"/>
      <c r="F21" s="72">
        <f>ROUND(F19*10%,0)</f>
        <v>-3000</v>
      </c>
      <c r="G21" s="69"/>
      <c r="H21" s="61"/>
      <c r="I21" s="61"/>
    </row>
    <row r="22" spans="1:9" s="4" customFormat="1" ht="5.25" customHeight="1" thickTop="1" x14ac:dyDescent="0.25">
      <c r="A22" s="33"/>
      <c r="B22" s="38"/>
      <c r="C22" s="38"/>
      <c r="D22" s="38"/>
      <c r="E22" s="38"/>
      <c r="F22" s="40"/>
      <c r="H22" s="61"/>
      <c r="I22" s="61"/>
    </row>
    <row r="23" spans="1:9" customFormat="1" ht="19.149999999999999" customHeight="1" x14ac:dyDescent="0.25">
      <c r="A23" s="26"/>
      <c r="B23" s="117"/>
      <c r="C23" s="117"/>
      <c r="D23" s="117"/>
      <c r="E23" s="117"/>
      <c r="F23" s="117"/>
      <c r="G23" s="14"/>
      <c r="H23" s="60"/>
      <c r="I23" s="60"/>
    </row>
    <row r="24" spans="1:9" customFormat="1" ht="19.149999999999999" customHeight="1" x14ac:dyDescent="0.25">
      <c r="A24" s="26"/>
      <c r="B24" s="121" t="s">
        <v>40</v>
      </c>
      <c r="C24" s="121"/>
      <c r="D24" s="121"/>
      <c r="E24" s="121"/>
      <c r="F24" s="121"/>
      <c r="G24" s="14"/>
      <c r="H24" s="60"/>
      <c r="I24" s="60"/>
    </row>
    <row r="25" spans="1:9" s="4" customFormat="1" ht="20.25" customHeight="1" x14ac:dyDescent="0.25">
      <c r="A25" s="35"/>
      <c r="B25" s="118" t="s">
        <v>4</v>
      </c>
      <c r="C25" s="118"/>
      <c r="D25" s="119" t="s">
        <v>26</v>
      </c>
      <c r="E25" s="120" t="s">
        <v>0</v>
      </c>
      <c r="F25" s="119" t="s">
        <v>27</v>
      </c>
      <c r="H25" s="61"/>
      <c r="I25" s="61"/>
    </row>
    <row r="26" spans="1:9" s="4" customFormat="1" ht="20.25" customHeight="1" x14ac:dyDescent="0.25">
      <c r="A26" s="35"/>
      <c r="B26" s="93" t="s">
        <v>24</v>
      </c>
      <c r="C26" s="93" t="s">
        <v>25</v>
      </c>
      <c r="D26" s="119"/>
      <c r="E26" s="120"/>
      <c r="F26" s="119"/>
      <c r="H26" s="61"/>
      <c r="I26" s="61"/>
    </row>
    <row r="27" spans="1:9" s="4" customFormat="1" ht="20.25" customHeight="1" x14ac:dyDescent="0.2">
      <c r="A27" s="35"/>
      <c r="B27" s="82">
        <v>0</v>
      </c>
      <c r="C27" s="83">
        <v>166666.66666666666</v>
      </c>
      <c r="D27" s="84">
        <f>IF(F18&lt;=C27,F18,C27)</f>
        <v>-300000</v>
      </c>
      <c r="E27" s="85">
        <v>0.1</v>
      </c>
      <c r="F27" s="84">
        <f>D27*E27</f>
        <v>-30000</v>
      </c>
      <c r="H27" s="61"/>
      <c r="I27" s="61"/>
    </row>
    <row r="28" spans="1:9" s="4" customFormat="1" ht="20.100000000000001" customHeight="1" x14ac:dyDescent="0.2">
      <c r="A28" s="35"/>
      <c r="B28" s="86">
        <f>C27+0.01</f>
        <v>166666.67666666667</v>
      </c>
      <c r="C28" s="86">
        <v>250000</v>
      </c>
      <c r="D28" s="87">
        <f>IF(F18&gt;=C28,C28-C27,IF(F18-B28&gt;0,F18-C27,0))</f>
        <v>0</v>
      </c>
      <c r="E28" s="88">
        <v>0.15</v>
      </c>
      <c r="F28" s="84">
        <f t="shared" ref="F28:F30" si="0">D28*E28</f>
        <v>0</v>
      </c>
      <c r="H28" s="61"/>
      <c r="I28" s="61"/>
    </row>
    <row r="29" spans="1:9" s="4" customFormat="1" ht="20.25" customHeight="1" x14ac:dyDescent="0.2">
      <c r="A29" s="35"/>
      <c r="B29" s="86">
        <f>C28+0.01</f>
        <v>250000.01</v>
      </c>
      <c r="C29" s="86">
        <v>416666.66666666669</v>
      </c>
      <c r="D29" s="87">
        <f>IF(F18&gt;=C29,C29-C28,IF(F18-B29&gt;0,F18-C28,0))</f>
        <v>0</v>
      </c>
      <c r="E29" s="88">
        <v>0.25</v>
      </c>
      <c r="F29" s="84">
        <f t="shared" si="0"/>
        <v>0</v>
      </c>
      <c r="H29" s="61"/>
      <c r="I29" s="61"/>
    </row>
    <row r="30" spans="1:9" s="4" customFormat="1" ht="20.25" customHeight="1" x14ac:dyDescent="0.2">
      <c r="A30" s="35"/>
      <c r="B30" s="86">
        <f>C29+0.01</f>
        <v>416666.6766666667</v>
      </c>
      <c r="C30" s="89" t="s">
        <v>2</v>
      </c>
      <c r="D30" s="87">
        <f>IF(F18&gt;=C30,C30-C29,IF(F18-B30&gt;0,F18-C29,0))</f>
        <v>0</v>
      </c>
      <c r="E30" s="88">
        <v>0.35</v>
      </c>
      <c r="F30" s="84">
        <f t="shared" si="0"/>
        <v>0</v>
      </c>
      <c r="H30" s="61"/>
      <c r="I30" s="61"/>
    </row>
    <row r="31" spans="1:9" s="4" customFormat="1" ht="20.25" customHeight="1" thickBot="1" x14ac:dyDescent="0.3">
      <c r="A31" s="35"/>
      <c r="B31" s="90"/>
      <c r="C31" s="90"/>
      <c r="D31" s="91">
        <f>ROUND(SUM(D27:D30),0)</f>
        <v>-300000</v>
      </c>
      <c r="E31" s="92"/>
      <c r="F31" s="91">
        <f>ROUND(SUM(F27:F30),0)</f>
        <v>-30000</v>
      </c>
      <c r="H31" s="61"/>
      <c r="I31" s="61"/>
    </row>
    <row r="32" spans="1:9" s="4" customFormat="1" ht="59.25" customHeight="1" x14ac:dyDescent="0.25">
      <c r="A32" s="35"/>
      <c r="H32" s="61"/>
      <c r="I32" s="61"/>
    </row>
    <row r="33" spans="1:9" customFormat="1" ht="21.75" customHeight="1" x14ac:dyDescent="0.25">
      <c r="A33" s="122" t="s">
        <v>71</v>
      </c>
      <c r="B33" s="122"/>
      <c r="C33" s="114"/>
      <c r="D33" s="115"/>
      <c r="E33" s="115"/>
      <c r="F33" s="114"/>
      <c r="H33" s="60"/>
      <c r="I33" s="60"/>
    </row>
    <row r="34" spans="1:9" customFormat="1" ht="2.25" customHeight="1" x14ac:dyDescent="0.25">
      <c r="A34" s="123" t="s">
        <v>72</v>
      </c>
      <c r="B34" s="123"/>
      <c r="C34" s="123"/>
      <c r="D34" s="123"/>
      <c r="E34" s="123"/>
      <c r="F34" s="123"/>
      <c r="H34" s="60"/>
      <c r="I34" s="60"/>
    </row>
    <row r="35" spans="1:9" ht="20.25" customHeight="1" x14ac:dyDescent="0.2">
      <c r="A35" s="123"/>
      <c r="B35" s="123"/>
      <c r="C35" s="123"/>
      <c r="D35" s="123"/>
      <c r="E35" s="123"/>
      <c r="F35" s="123"/>
    </row>
    <row r="36" spans="1:9" ht="20.25" customHeight="1" x14ac:dyDescent="0.2">
      <c r="A36" s="123"/>
      <c r="B36" s="123"/>
      <c r="C36" s="123"/>
      <c r="D36" s="123"/>
      <c r="E36" s="123"/>
      <c r="F36" s="123"/>
    </row>
    <row r="37" spans="1:9" ht="20.25" customHeight="1" x14ac:dyDescent="0.2">
      <c r="A37" s="122" t="s">
        <v>73</v>
      </c>
      <c r="B37" s="122"/>
      <c r="C37" s="114"/>
      <c r="D37" s="115"/>
      <c r="E37" s="115"/>
      <c r="F37" s="114"/>
    </row>
    <row r="38" spans="1:9" ht="42" customHeight="1" x14ac:dyDescent="0.2">
      <c r="A38" s="124" t="s">
        <v>74</v>
      </c>
      <c r="B38" s="124"/>
      <c r="C38" s="124"/>
      <c r="D38" s="124"/>
      <c r="E38" s="124"/>
      <c r="F38" s="124"/>
    </row>
  </sheetData>
  <sheetProtection algorithmName="SHA-512" hashValue="OJ0weqHRSSKrtl2ci5GGoNfNYnF0d8s/gN2wx4hJOU3kbQhL+ABlQ3btLB4lo48v9LkKn3ZQ6DHeQkQIA400ww==" saltValue="/EQL2vWmRiAeVTxUl1LzTg==" spinCount="100000" sheet="1" selectLockedCells="1"/>
  <mergeCells count="10">
    <mergeCell ref="A33:B33"/>
    <mergeCell ref="A34:F36"/>
    <mergeCell ref="A37:B37"/>
    <mergeCell ref="A38:F38"/>
    <mergeCell ref="B23:F23"/>
    <mergeCell ref="B25:C25"/>
    <mergeCell ref="D25:D26"/>
    <mergeCell ref="E25:E26"/>
    <mergeCell ref="F25:F26"/>
    <mergeCell ref="B24:F2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64"/>
  <sheetViews>
    <sheetView showGridLines="0" tabSelected="1" zoomScaleNormal="100" zoomScaleSheetLayoutView="100" workbookViewId="0">
      <selection activeCell="F27" sqref="F27"/>
    </sheetView>
  </sheetViews>
  <sheetFormatPr defaultColWidth="9.140625" defaultRowHeight="12.75" x14ac:dyDescent="0.2"/>
  <cols>
    <col min="1" max="1" width="8.7109375" style="8" customWidth="1"/>
    <col min="2" max="2" width="16.140625" style="9" customWidth="1"/>
    <col min="3" max="3" width="21.5703125" style="9" customWidth="1"/>
    <col min="4" max="4" width="20.140625" style="9" customWidth="1"/>
    <col min="5" max="5" width="12.28515625" style="9" customWidth="1"/>
    <col min="6" max="7" width="17.85546875" style="9" customWidth="1"/>
    <col min="8" max="8" width="21.42578125" style="9" customWidth="1"/>
    <col min="9" max="13" width="9.140625" style="9"/>
    <col min="14" max="14" width="9.140625" style="9" customWidth="1"/>
    <col min="15" max="16384" width="9.140625" style="9"/>
  </cols>
  <sheetData>
    <row r="1" spans="1:20" customFormat="1" ht="15" x14ac:dyDescent="0.25">
      <c r="F1" s="3"/>
      <c r="G1" s="3"/>
    </row>
    <row r="2" spans="1:20" customFormat="1" ht="15" x14ac:dyDescent="0.25">
      <c r="F2" s="3"/>
      <c r="G2" s="3"/>
    </row>
    <row r="3" spans="1:20" customFormat="1" ht="15" x14ac:dyDescent="0.25">
      <c r="F3" s="3"/>
      <c r="G3" s="3"/>
    </row>
    <row r="4" spans="1:20" customFormat="1" ht="15" x14ac:dyDescent="0.25">
      <c r="F4" s="3"/>
      <c r="G4" s="3"/>
    </row>
    <row r="5" spans="1:20" customFormat="1" ht="15" x14ac:dyDescent="0.25">
      <c r="F5" s="3"/>
      <c r="G5" s="3"/>
    </row>
    <row r="6" spans="1:20" customFormat="1" ht="30" customHeight="1" x14ac:dyDescent="0.35">
      <c r="B6" s="73" t="s">
        <v>76</v>
      </c>
      <c r="C6" s="74"/>
      <c r="D6" s="74"/>
      <c r="E6" s="74"/>
      <c r="F6" s="94"/>
      <c r="G6" s="75" t="s">
        <v>50</v>
      </c>
    </row>
    <row r="7" spans="1:20" customFormat="1" ht="15.75" customHeight="1" x14ac:dyDescent="0.25">
      <c r="B7" s="76"/>
      <c r="C7" s="76"/>
      <c r="D7" s="76"/>
      <c r="E7" s="76"/>
      <c r="F7" s="77"/>
      <c r="G7" s="77"/>
      <c r="S7" s="1"/>
      <c r="T7" s="1"/>
    </row>
    <row r="8" spans="1:20" s="4" customFormat="1" ht="20.25" customHeight="1" x14ac:dyDescent="0.25">
      <c r="B8" s="95" t="s">
        <v>69</v>
      </c>
      <c r="C8" s="95"/>
      <c r="D8" s="95"/>
      <c r="E8" s="95"/>
      <c r="F8" s="96"/>
      <c r="G8" s="96"/>
      <c r="S8" s="6"/>
      <c r="T8" s="7"/>
    </row>
    <row r="9" spans="1:20" s="4" customFormat="1" ht="7.5" customHeight="1" x14ac:dyDescent="0.25">
      <c r="B9" s="95"/>
      <c r="C9" s="95"/>
      <c r="D9" s="95"/>
      <c r="E9" s="95"/>
      <c r="F9" s="96"/>
      <c r="G9" s="96"/>
      <c r="S9" s="6"/>
      <c r="T9" s="7"/>
    </row>
    <row r="10" spans="1:20" s="4" customFormat="1" ht="20.25" customHeight="1" x14ac:dyDescent="0.25">
      <c r="B10" s="90" t="s">
        <v>70</v>
      </c>
      <c r="C10" s="95"/>
      <c r="D10" s="95"/>
      <c r="E10" s="95"/>
      <c r="F10" s="113"/>
      <c r="G10" s="69"/>
      <c r="R10" s="6"/>
      <c r="S10" s="7"/>
    </row>
    <row r="11" spans="1:20" s="4" customFormat="1" ht="20.25" customHeight="1" x14ac:dyDescent="0.25">
      <c r="B11" s="69"/>
      <c r="C11" s="95"/>
      <c r="D11" s="95"/>
      <c r="E11" s="95"/>
      <c r="F11" s="97" t="s">
        <v>51</v>
      </c>
      <c r="G11" s="69"/>
      <c r="R11" s="6"/>
      <c r="S11" s="7"/>
    </row>
    <row r="12" spans="1:20" s="4" customFormat="1" ht="20.25" customHeight="1" x14ac:dyDescent="0.25">
      <c r="B12" s="95"/>
      <c r="C12" s="95"/>
      <c r="D12" s="95"/>
      <c r="E12" s="95"/>
      <c r="F12" s="98" t="s">
        <v>14</v>
      </c>
      <c r="G12" s="69"/>
      <c r="R12" s="6"/>
      <c r="S12" s="7"/>
    </row>
    <row r="13" spans="1:20" s="4" customFormat="1" ht="21.75" customHeight="1" x14ac:dyDescent="0.25">
      <c r="A13" s="33"/>
      <c r="B13" s="66" t="s">
        <v>44</v>
      </c>
      <c r="C13" s="66"/>
      <c r="D13" s="67"/>
      <c r="E13" s="66"/>
      <c r="F13" s="68">
        <v>600000</v>
      </c>
      <c r="G13" s="83"/>
    </row>
    <row r="14" spans="1:20" s="4" customFormat="1" ht="21.75" customHeight="1" x14ac:dyDescent="0.25">
      <c r="A14" s="33"/>
      <c r="B14" s="66" t="s">
        <v>45</v>
      </c>
      <c r="C14" s="66"/>
      <c r="D14" s="67"/>
      <c r="E14" s="66"/>
      <c r="F14" s="68"/>
      <c r="G14" s="83"/>
      <c r="H14" s="61"/>
      <c r="I14" s="61"/>
      <c r="J14" s="61"/>
      <c r="K14" s="61"/>
    </row>
    <row r="15" spans="1:20" s="4" customFormat="1" ht="21.75" customHeight="1" x14ac:dyDescent="0.25">
      <c r="A15" s="33"/>
      <c r="B15" s="66" t="s">
        <v>58</v>
      </c>
      <c r="C15" s="66"/>
      <c r="D15" s="67"/>
      <c r="E15" s="66"/>
      <c r="F15" s="68"/>
      <c r="G15" s="83"/>
      <c r="H15" s="61"/>
      <c r="I15" s="61"/>
      <c r="J15" s="61"/>
      <c r="K15" s="61"/>
    </row>
    <row r="16" spans="1:20" s="4" customFormat="1" ht="21.75" customHeight="1" x14ac:dyDescent="0.25">
      <c r="A16" s="33"/>
      <c r="B16" s="66" t="s">
        <v>63</v>
      </c>
      <c r="C16" s="66"/>
      <c r="D16" s="67"/>
      <c r="E16" s="66"/>
      <c r="F16" s="68">
        <v>180000</v>
      </c>
      <c r="G16" s="83"/>
      <c r="H16" s="61"/>
      <c r="I16" s="61"/>
      <c r="J16" s="61"/>
      <c r="K16" s="61"/>
    </row>
    <row r="17" spans="1:11" s="4" customFormat="1" ht="21.75" customHeight="1" x14ac:dyDescent="0.25">
      <c r="A17" s="33"/>
      <c r="B17" s="66" t="s">
        <v>59</v>
      </c>
      <c r="C17" s="66"/>
      <c r="D17" s="67"/>
      <c r="E17" s="66"/>
      <c r="F17" s="68">
        <v>41666</v>
      </c>
      <c r="G17" s="83"/>
      <c r="H17" s="61"/>
      <c r="I17" s="61"/>
      <c r="J17" s="61"/>
      <c r="K17" s="61"/>
    </row>
    <row r="18" spans="1:11" s="4" customFormat="1" ht="19.899999999999999" customHeight="1" x14ac:dyDescent="0.25">
      <c r="A18" s="33"/>
      <c r="B18" s="70" t="s">
        <v>60</v>
      </c>
      <c r="C18" s="66"/>
      <c r="D18" s="67"/>
      <c r="E18" s="66"/>
      <c r="F18" s="70">
        <f>F13+F14-F15-F16-F17</f>
        <v>378334</v>
      </c>
      <c r="G18" s="69"/>
    </row>
    <row r="19" spans="1:11" s="4" customFormat="1" ht="20.25" customHeight="1" x14ac:dyDescent="0.25">
      <c r="A19" s="41"/>
      <c r="B19" s="90" t="s">
        <v>65</v>
      </c>
      <c r="C19" s="90"/>
      <c r="D19" s="90"/>
      <c r="E19" s="90"/>
      <c r="F19" s="66">
        <f>ROUND(IF(F10&lt;=0,0,IF(F10&gt;12,F18,F18*12/F10)),0)</f>
        <v>0</v>
      </c>
      <c r="G19" s="69"/>
    </row>
    <row r="20" spans="1:11" s="4" customFormat="1" ht="20.25" customHeight="1" x14ac:dyDescent="0.25">
      <c r="A20" s="33"/>
      <c r="B20" s="71" t="s">
        <v>66</v>
      </c>
      <c r="C20" s="71"/>
      <c r="D20" s="71"/>
      <c r="E20" s="71"/>
      <c r="F20" s="70">
        <f>F44</f>
        <v>0</v>
      </c>
      <c r="G20" s="69"/>
      <c r="H20" s="61"/>
    </row>
    <row r="21" spans="1:11" s="4" customFormat="1" ht="20.25" customHeight="1" x14ac:dyDescent="0.25">
      <c r="A21" s="33"/>
      <c r="B21" s="90" t="s">
        <v>67</v>
      </c>
      <c r="C21" s="90"/>
      <c r="D21" s="90"/>
      <c r="E21" s="90"/>
      <c r="F21" s="66">
        <f>ROUND(F20/12*F10,0)</f>
        <v>0</v>
      </c>
      <c r="G21" s="69"/>
      <c r="H21" s="47"/>
      <c r="I21" s="47"/>
    </row>
    <row r="22" spans="1:11" s="4" customFormat="1" ht="20.25" customHeight="1" x14ac:dyDescent="0.25">
      <c r="A22" s="33"/>
      <c r="B22" s="90" t="s">
        <v>61</v>
      </c>
      <c r="C22" s="99"/>
      <c r="D22" s="99"/>
      <c r="E22" s="99"/>
      <c r="F22" s="68"/>
      <c r="G22" s="69"/>
    </row>
    <row r="23" spans="1:11" s="4" customFormat="1" ht="20.25" customHeight="1" thickBot="1" x14ac:dyDescent="0.3">
      <c r="A23" s="33"/>
      <c r="B23" s="71" t="s">
        <v>62</v>
      </c>
      <c r="C23" s="100"/>
      <c r="D23" s="100"/>
      <c r="E23" s="100"/>
      <c r="F23" s="72">
        <f>F21-F22</f>
        <v>0</v>
      </c>
      <c r="G23" s="101"/>
      <c r="H23" s="47"/>
    </row>
    <row r="24" spans="1:11" s="4" customFormat="1" ht="6" customHeight="1" thickTop="1" x14ac:dyDescent="0.25">
      <c r="A24" s="33"/>
      <c r="B24" s="71"/>
      <c r="C24" s="71"/>
      <c r="D24" s="71"/>
      <c r="E24" s="71"/>
      <c r="F24" s="70"/>
      <c r="G24" s="69"/>
    </row>
    <row r="25" spans="1:11" s="4" customFormat="1" ht="20.25" customHeight="1" thickBot="1" x14ac:dyDescent="0.3">
      <c r="A25" s="33"/>
      <c r="B25" s="71" t="s">
        <v>56</v>
      </c>
      <c r="C25" s="100"/>
      <c r="D25" s="100"/>
      <c r="E25" s="100"/>
      <c r="F25" s="72">
        <f>ROUND(F23*10%,0)</f>
        <v>0</v>
      </c>
      <c r="G25" s="101"/>
    </row>
    <row r="26" spans="1:11" s="4" customFormat="1" ht="6" customHeight="1" thickTop="1" x14ac:dyDescent="0.25">
      <c r="A26" s="33"/>
      <c r="B26" s="71"/>
      <c r="C26" s="71"/>
      <c r="D26" s="71"/>
      <c r="E26" s="71"/>
      <c r="F26" s="70"/>
      <c r="G26" s="69"/>
    </row>
    <row r="27" spans="1:11" s="4" customFormat="1" ht="20.25" customHeight="1" x14ac:dyDescent="0.25">
      <c r="A27" s="33"/>
      <c r="B27" s="90" t="s">
        <v>46</v>
      </c>
      <c r="C27" s="71"/>
      <c r="D27" s="71"/>
      <c r="E27" s="71"/>
      <c r="F27" s="68">
        <v>2000000</v>
      </c>
      <c r="G27" s="69"/>
    </row>
    <row r="28" spans="1:11" s="4" customFormat="1" ht="20.25" customHeight="1" x14ac:dyDescent="0.25">
      <c r="A28" s="33"/>
      <c r="B28" s="66" t="s">
        <v>63</v>
      </c>
      <c r="C28" s="71"/>
      <c r="D28" s="71"/>
      <c r="E28" s="71"/>
      <c r="F28" s="68">
        <v>220000</v>
      </c>
      <c r="G28" s="69"/>
    </row>
    <row r="29" spans="1:11" s="4" customFormat="1" ht="20.25" customHeight="1" x14ac:dyDescent="0.25">
      <c r="A29" s="33"/>
      <c r="B29" s="70" t="s">
        <v>47</v>
      </c>
      <c r="C29" s="71"/>
      <c r="D29" s="71"/>
      <c r="E29" s="71"/>
      <c r="F29" s="70">
        <f>ROUND(F19+F27-F28,0)</f>
        <v>1780000</v>
      </c>
      <c r="G29" s="69"/>
    </row>
    <row r="30" spans="1:11" s="4" customFormat="1" ht="20.25" customHeight="1" x14ac:dyDescent="0.25">
      <c r="A30" s="33"/>
      <c r="B30" s="71" t="s">
        <v>68</v>
      </c>
      <c r="C30" s="71"/>
      <c r="D30" s="71"/>
      <c r="E30" s="71"/>
      <c r="F30" s="70">
        <f>F52</f>
        <v>178000</v>
      </c>
      <c r="G30" s="69"/>
    </row>
    <row r="31" spans="1:11" s="4" customFormat="1" ht="20.25" customHeight="1" x14ac:dyDescent="0.25">
      <c r="A31" s="33"/>
      <c r="B31" s="90" t="s">
        <v>49</v>
      </c>
      <c r="C31" s="99"/>
      <c r="D31" s="99"/>
      <c r="E31" s="99"/>
      <c r="F31" s="68"/>
      <c r="G31" s="69"/>
    </row>
    <row r="32" spans="1:11" s="4" customFormat="1" ht="20.25" customHeight="1" thickBot="1" x14ac:dyDescent="0.3">
      <c r="A32" s="33"/>
      <c r="B32" s="71" t="s">
        <v>48</v>
      </c>
      <c r="C32" s="71"/>
      <c r="D32" s="71"/>
      <c r="E32" s="71"/>
      <c r="F32" s="72">
        <f>F30-F31-F20</f>
        <v>178000</v>
      </c>
      <c r="G32" s="69"/>
    </row>
    <row r="33" spans="1:8" s="4" customFormat="1" ht="5.25" customHeight="1" thickTop="1" x14ac:dyDescent="0.25">
      <c r="A33" s="33"/>
      <c r="B33" s="71"/>
      <c r="C33" s="71"/>
      <c r="D33" s="71"/>
      <c r="E33" s="71"/>
      <c r="F33" s="70"/>
      <c r="G33" s="69"/>
    </row>
    <row r="34" spans="1:8" s="4" customFormat="1" ht="5.25" customHeight="1" thickBot="1" x14ac:dyDescent="0.3">
      <c r="A34" s="33"/>
      <c r="B34" s="71"/>
      <c r="C34" s="71"/>
      <c r="D34" s="71"/>
      <c r="E34" s="71"/>
      <c r="F34" s="70"/>
      <c r="G34" s="69"/>
    </row>
    <row r="35" spans="1:8" s="4" customFormat="1" ht="21.75" customHeight="1" thickBot="1" x14ac:dyDescent="0.3">
      <c r="A35" s="33"/>
      <c r="B35" s="71" t="s">
        <v>7</v>
      </c>
      <c r="C35" s="71"/>
      <c r="D35" s="71"/>
      <c r="E35" s="71"/>
      <c r="F35" s="102">
        <f>F23+F32</f>
        <v>178000</v>
      </c>
      <c r="G35" s="69"/>
    </row>
    <row r="36" spans="1:8" customFormat="1" ht="20.25" customHeight="1" x14ac:dyDescent="0.25">
      <c r="A36" s="26"/>
      <c r="B36" s="103"/>
      <c r="C36" s="104"/>
      <c r="D36" s="104"/>
      <c r="E36" s="104"/>
      <c r="F36" s="105"/>
      <c r="G36" s="106"/>
    </row>
    <row r="37" spans="1:8" customFormat="1" ht="17.25" customHeight="1" x14ac:dyDescent="0.25">
      <c r="A37" s="26"/>
      <c r="B37" s="121" t="s">
        <v>41</v>
      </c>
      <c r="C37" s="121"/>
      <c r="D37" s="121"/>
      <c r="E37" s="121"/>
      <c r="F37" s="121"/>
      <c r="G37" s="121"/>
      <c r="H37" s="51"/>
    </row>
    <row r="38" spans="1:8" customFormat="1" ht="20.25" customHeight="1" x14ac:dyDescent="0.25">
      <c r="A38" s="10"/>
      <c r="B38" s="118" t="s">
        <v>28</v>
      </c>
      <c r="C38" s="118"/>
      <c r="D38" s="119" t="s">
        <v>26</v>
      </c>
      <c r="E38" s="120" t="s">
        <v>0</v>
      </c>
      <c r="F38" s="119" t="s">
        <v>27</v>
      </c>
      <c r="G38" s="125"/>
    </row>
    <row r="39" spans="1:8" customFormat="1" ht="20.25" customHeight="1" x14ac:dyDescent="0.25">
      <c r="A39" s="10"/>
      <c r="B39" s="93" t="s">
        <v>24</v>
      </c>
      <c r="C39" s="93" t="s">
        <v>25</v>
      </c>
      <c r="D39" s="119"/>
      <c r="E39" s="120"/>
      <c r="F39" s="119"/>
      <c r="G39" s="125"/>
    </row>
    <row r="40" spans="1:8" customFormat="1" ht="20.25" customHeight="1" x14ac:dyDescent="0.25">
      <c r="A40" s="10"/>
      <c r="B40" s="82">
        <v>0</v>
      </c>
      <c r="C40" s="83">
        <v>2000000</v>
      </c>
      <c r="D40" s="107">
        <f>IF(F19&lt;=C40,F19,C40)</f>
        <v>0</v>
      </c>
      <c r="E40" s="85">
        <v>0.1</v>
      </c>
      <c r="F40" s="108">
        <f>D40*E40</f>
        <v>0</v>
      </c>
      <c r="G40" s="105"/>
    </row>
    <row r="41" spans="1:8" customFormat="1" ht="20.25" customHeight="1" x14ac:dyDescent="0.25">
      <c r="A41" s="10"/>
      <c r="B41" s="86">
        <f>C40+0.01</f>
        <v>2000000.01</v>
      </c>
      <c r="C41" s="86">
        <v>3000000</v>
      </c>
      <c r="D41" s="87">
        <f>IF(F$19&gt;=B41,IF(F$19&lt;=C41,F$19-C40,C41-C40),0)</f>
        <v>0</v>
      </c>
      <c r="E41" s="88">
        <v>0.15</v>
      </c>
      <c r="F41" s="108">
        <f t="shared" ref="F41:F42" si="0">D41*E41</f>
        <v>0</v>
      </c>
      <c r="G41" s="105"/>
    </row>
    <row r="42" spans="1:8" customFormat="1" ht="20.25" customHeight="1" x14ac:dyDescent="0.25">
      <c r="A42" s="10"/>
      <c r="B42" s="86">
        <f>C41+0.01</f>
        <v>3000000.01</v>
      </c>
      <c r="C42" s="86">
        <v>5000000</v>
      </c>
      <c r="D42" s="87">
        <f>IF(F$19&gt;=B42,IF(F$19&lt;=C42,F$19-C41,C42-C41),0)</f>
        <v>0</v>
      </c>
      <c r="E42" s="88">
        <v>0.25</v>
      </c>
      <c r="F42" s="108">
        <f t="shared" si="0"/>
        <v>0</v>
      </c>
      <c r="G42" s="105"/>
    </row>
    <row r="43" spans="1:8" customFormat="1" ht="20.25" customHeight="1" x14ac:dyDescent="0.25">
      <c r="A43" s="10"/>
      <c r="B43" s="86">
        <f>C42+0.01</f>
        <v>5000000.01</v>
      </c>
      <c r="C43" s="89" t="s">
        <v>2</v>
      </c>
      <c r="D43" s="87">
        <f>IF(F$19&gt;=B43,IF(F$19&lt;=C43,F$19-C42,C43-C42),0)</f>
        <v>0</v>
      </c>
      <c r="E43" s="88">
        <v>0.35</v>
      </c>
      <c r="F43" s="108">
        <f t="shared" ref="F43" si="1">D43*E43</f>
        <v>0</v>
      </c>
      <c r="G43" s="105"/>
    </row>
    <row r="44" spans="1:8" customFormat="1" ht="20.25" customHeight="1" thickBot="1" x14ac:dyDescent="0.3">
      <c r="A44" s="10"/>
      <c r="B44" s="109"/>
      <c r="C44" s="109"/>
      <c r="D44" s="110">
        <f>SUM(D40:D43)</f>
        <v>0</v>
      </c>
      <c r="E44" s="111"/>
      <c r="F44" s="110">
        <f>SUM(F40:F43)</f>
        <v>0</v>
      </c>
      <c r="G44" s="106"/>
    </row>
    <row r="45" spans="1:8" customFormat="1" ht="20.25" customHeight="1" x14ac:dyDescent="0.25">
      <c r="A45" s="10"/>
      <c r="B45" s="112"/>
      <c r="C45" s="112"/>
      <c r="D45" s="112"/>
      <c r="E45" s="112"/>
      <c r="F45" s="112"/>
      <c r="G45" s="112"/>
    </row>
    <row r="46" spans="1:8" customFormat="1" ht="20.25" customHeight="1" x14ac:dyDescent="0.25">
      <c r="A46" s="10"/>
      <c r="B46" s="118" t="s">
        <v>28</v>
      </c>
      <c r="C46" s="118"/>
      <c r="D46" s="119" t="s">
        <v>26</v>
      </c>
      <c r="E46" s="120" t="s">
        <v>0</v>
      </c>
      <c r="F46" s="119" t="s">
        <v>27</v>
      </c>
      <c r="G46" s="125"/>
    </row>
    <row r="47" spans="1:8" customFormat="1" ht="20.25" customHeight="1" x14ac:dyDescent="0.25">
      <c r="A47" s="10"/>
      <c r="B47" s="93" t="s">
        <v>24</v>
      </c>
      <c r="C47" s="93" t="s">
        <v>25</v>
      </c>
      <c r="D47" s="119"/>
      <c r="E47" s="120"/>
      <c r="F47" s="119"/>
      <c r="G47" s="125"/>
    </row>
    <row r="48" spans="1:8" customFormat="1" ht="20.25" customHeight="1" x14ac:dyDescent="0.25">
      <c r="A48" s="10"/>
      <c r="B48" s="82">
        <v>0</v>
      </c>
      <c r="C48" s="83">
        <v>2000000</v>
      </c>
      <c r="D48" s="107">
        <f>IF(F29&lt;=C48,F29,C48)</f>
        <v>1780000</v>
      </c>
      <c r="E48" s="85">
        <v>0.1</v>
      </c>
      <c r="F48" s="108">
        <f>D48*E48</f>
        <v>178000</v>
      </c>
      <c r="G48" s="105"/>
    </row>
    <row r="49" spans="1:7" customFormat="1" ht="20.25" customHeight="1" x14ac:dyDescent="0.25">
      <c r="A49" s="10"/>
      <c r="B49" s="86">
        <f>C48+0.01</f>
        <v>2000000.01</v>
      </c>
      <c r="C49" s="86">
        <v>3000000</v>
      </c>
      <c r="D49" s="87">
        <f>IF(F$29&gt;=B49,IF(F$29&lt;=C49,F$29-C48,C49-C48),0)</f>
        <v>0</v>
      </c>
      <c r="E49" s="88">
        <v>0.15</v>
      </c>
      <c r="F49" s="108">
        <f t="shared" ref="F49:F51" si="2">D49*E49</f>
        <v>0</v>
      </c>
      <c r="G49" s="105"/>
    </row>
    <row r="50" spans="1:7" customFormat="1" ht="20.25" customHeight="1" x14ac:dyDescent="0.25">
      <c r="A50" s="10"/>
      <c r="B50" s="86">
        <f>C49+0.01</f>
        <v>3000000.01</v>
      </c>
      <c r="C50" s="86">
        <v>5000000</v>
      </c>
      <c r="D50" s="87">
        <f>IF(F$29&gt;=B50,IF(F$29&lt;=C50,F$29-C49,C50-C49),0)</f>
        <v>0</v>
      </c>
      <c r="E50" s="88">
        <v>0.25</v>
      </c>
      <c r="F50" s="108">
        <f t="shared" si="2"/>
        <v>0</v>
      </c>
      <c r="G50" s="105"/>
    </row>
    <row r="51" spans="1:7" customFormat="1" ht="20.25" customHeight="1" x14ac:dyDescent="0.25">
      <c r="A51" s="10"/>
      <c r="B51" s="86">
        <f>C50+0.01</f>
        <v>5000000.01</v>
      </c>
      <c r="C51" s="89" t="s">
        <v>2</v>
      </c>
      <c r="D51" s="87">
        <f>IF(F$29&gt;=B51,IF(F$29&lt;=C51,F$29-C50,C51-C50),0)</f>
        <v>0</v>
      </c>
      <c r="E51" s="88">
        <v>0.35</v>
      </c>
      <c r="F51" s="108">
        <f t="shared" si="2"/>
        <v>0</v>
      </c>
      <c r="G51" s="105"/>
    </row>
    <row r="52" spans="1:7" customFormat="1" ht="20.25" customHeight="1" thickBot="1" x14ac:dyDescent="0.3">
      <c r="A52" s="10"/>
      <c r="B52" s="109"/>
      <c r="C52" s="109"/>
      <c r="D52" s="110">
        <f>SUM(D48:D51)</f>
        <v>1780000</v>
      </c>
      <c r="E52" s="111"/>
      <c r="F52" s="110">
        <f>SUM(F48:F51)</f>
        <v>178000</v>
      </c>
      <c r="G52" s="106"/>
    </row>
    <row r="53" spans="1:7" customFormat="1" ht="20.25" customHeight="1" x14ac:dyDescent="0.25">
      <c r="A53" s="10"/>
      <c r="B53" s="76"/>
      <c r="C53" s="76"/>
      <c r="D53" s="76"/>
      <c r="E53" s="76"/>
      <c r="F53" s="76"/>
      <c r="G53" s="76"/>
    </row>
    <row r="54" spans="1:7" customFormat="1" ht="20.25" customHeight="1" x14ac:dyDescent="0.25">
      <c r="A54" s="10"/>
      <c r="B54" s="126"/>
      <c r="C54" s="127"/>
      <c r="D54" s="127"/>
      <c r="E54" s="127"/>
      <c r="F54" s="127"/>
      <c r="G54" s="50"/>
    </row>
    <row r="55" spans="1:7" customFormat="1" ht="20.25" customHeight="1" x14ac:dyDescent="0.25">
      <c r="A55" s="10"/>
      <c r="B55" s="127"/>
      <c r="C55" s="127"/>
      <c r="D55" s="127"/>
      <c r="E55" s="127"/>
      <c r="F55" s="127"/>
      <c r="G55" s="50"/>
    </row>
    <row r="56" spans="1:7" ht="20.25" customHeight="1" x14ac:dyDescent="0.25">
      <c r="B56" s="127"/>
      <c r="C56" s="127"/>
      <c r="D56" s="127"/>
      <c r="E56" s="127"/>
      <c r="F56" s="127"/>
      <c r="G56" s="50"/>
    </row>
    <row r="57" spans="1:7" ht="20.25" customHeight="1" x14ac:dyDescent="0.25">
      <c r="B57" s="127"/>
      <c r="C57" s="127"/>
      <c r="D57" s="127"/>
      <c r="E57" s="127"/>
      <c r="F57" s="127"/>
      <c r="G57" s="50"/>
    </row>
    <row r="58" spans="1:7" ht="20.25" customHeight="1" x14ac:dyDescent="0.25">
      <c r="B58" s="127"/>
      <c r="C58" s="127"/>
      <c r="D58" s="127"/>
      <c r="E58" s="127"/>
      <c r="F58" s="127"/>
      <c r="G58" s="50"/>
    </row>
    <row r="59" spans="1:7" ht="15" x14ac:dyDescent="0.25">
      <c r="B59" s="127"/>
      <c r="C59" s="127"/>
      <c r="D59" s="127"/>
      <c r="E59" s="127"/>
      <c r="F59" s="127"/>
      <c r="G59" s="50"/>
    </row>
    <row r="60" spans="1:7" ht="15" x14ac:dyDescent="0.25">
      <c r="A60" s="122" t="s">
        <v>71</v>
      </c>
      <c r="B60" s="122"/>
      <c r="C60"/>
      <c r="D60"/>
      <c r="E60"/>
      <c r="F60"/>
    </row>
    <row r="61" spans="1:7" ht="15" x14ac:dyDescent="0.25">
      <c r="A61" s="116" t="s">
        <v>72</v>
      </c>
      <c r="B61"/>
      <c r="C61"/>
      <c r="D61"/>
      <c r="E61"/>
      <c r="F61"/>
    </row>
    <row r="62" spans="1:7" ht="15" x14ac:dyDescent="0.25">
      <c r="A62"/>
      <c r="B62"/>
      <c r="C62"/>
      <c r="D62"/>
      <c r="E62"/>
      <c r="F62"/>
    </row>
    <row r="63" spans="1:7" ht="15" x14ac:dyDescent="0.25">
      <c r="A63" s="122" t="s">
        <v>73</v>
      </c>
      <c r="B63" s="122"/>
      <c r="C63"/>
      <c r="D63"/>
      <c r="E63"/>
      <c r="F63"/>
    </row>
    <row r="64" spans="1:7" ht="43.5" customHeight="1" x14ac:dyDescent="0.2">
      <c r="A64" s="124" t="s">
        <v>74</v>
      </c>
      <c r="B64" s="124"/>
      <c r="C64" s="124"/>
      <c r="D64" s="124"/>
      <c r="E64" s="124"/>
      <c r="F64" s="124"/>
    </row>
  </sheetData>
  <sheetProtection algorithmName="SHA-512" hashValue="Rfv0zbwskFi/h07SCBf+H4LVjxCyyLnhxljsGUybfRWh0YAhYnGqMO2F+qFSfL8ihzkPo9GpbNbEb5ynxOwfvQ==" saltValue="LBIkmQniL7lnrhIYHZsDhQ==" spinCount="100000" sheet="1" selectLockedCells="1"/>
  <mergeCells count="15">
    <mergeCell ref="A60:B60"/>
    <mergeCell ref="A63:B63"/>
    <mergeCell ref="A64:F64"/>
    <mergeCell ref="G38:G39"/>
    <mergeCell ref="B37:G37"/>
    <mergeCell ref="B54:F59"/>
    <mergeCell ref="B38:C38"/>
    <mergeCell ref="D38:D39"/>
    <mergeCell ref="E38:E39"/>
    <mergeCell ref="F38:F39"/>
    <mergeCell ref="B46:C46"/>
    <mergeCell ref="D46:D47"/>
    <mergeCell ref="E46:E47"/>
    <mergeCell ref="F46:F47"/>
    <mergeCell ref="G46:G4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6">
        <v>1</v>
      </c>
      <c r="S12" s="6"/>
      <c r="T12" s="7"/>
    </row>
    <row r="13" spans="2:20" s="4" customFormat="1" ht="20.25" customHeight="1" x14ac:dyDescent="0.25">
      <c r="B13" s="29" t="s">
        <v>10</v>
      </c>
      <c r="C13" s="2"/>
      <c r="D13" s="2"/>
      <c r="E13" s="2"/>
      <c r="F13" s="30"/>
      <c r="G13" s="57"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5"/>
      <c r="G15" s="45"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6" t="s">
        <v>13</v>
      </c>
      <c r="C17" s="36"/>
      <c r="D17" s="37"/>
      <c r="E17" s="36"/>
      <c r="F17" s="36"/>
      <c r="G17" s="58">
        <v>0</v>
      </c>
    </row>
    <row r="18" spans="1:14" s="4" customFormat="1" ht="20.25" customHeight="1" x14ac:dyDescent="0.25">
      <c r="A18" s="33"/>
      <c r="B18" s="36" t="s">
        <v>30</v>
      </c>
      <c r="C18" s="36"/>
      <c r="D18" s="37"/>
      <c r="E18" s="36"/>
      <c r="F18" s="36"/>
      <c r="G18" s="58">
        <v>0</v>
      </c>
    </row>
    <row r="19" spans="1:14" s="4" customFormat="1" ht="20.25" customHeight="1" x14ac:dyDescent="0.25">
      <c r="A19" s="33"/>
      <c r="B19" s="37" t="s">
        <v>9</v>
      </c>
      <c r="C19" s="36"/>
      <c r="D19" s="29"/>
      <c r="E19" s="36"/>
      <c r="F19" s="36"/>
      <c r="G19" s="58">
        <v>0</v>
      </c>
      <c r="N19" s="47"/>
    </row>
    <row r="20" spans="1:14" s="4" customFormat="1" ht="20.25" customHeight="1" x14ac:dyDescent="0.25">
      <c r="A20" s="33"/>
      <c r="B20" s="29" t="s">
        <v>21</v>
      </c>
      <c r="C20" s="36"/>
      <c r="D20" s="29"/>
      <c r="E20" s="36"/>
      <c r="F20" s="36"/>
      <c r="G20" s="58">
        <v>0</v>
      </c>
    </row>
    <row r="21" spans="1:14" s="4" customFormat="1" ht="20.25" customHeight="1" x14ac:dyDescent="0.25">
      <c r="A21" s="33"/>
      <c r="B21" s="38" t="s">
        <v>39</v>
      </c>
      <c r="C21" s="36"/>
      <c r="D21" s="29"/>
      <c r="E21" s="36"/>
      <c r="F21" s="36"/>
      <c r="G21" s="39">
        <f>SUM(G17:G20)</f>
        <v>0</v>
      </c>
    </row>
    <row r="22" spans="1:14" s="4" customFormat="1" ht="20.25" customHeight="1" x14ac:dyDescent="0.25">
      <c r="A22" s="33"/>
      <c r="B22" s="29"/>
      <c r="C22" s="36"/>
      <c r="D22" s="29"/>
      <c r="E22" s="36"/>
      <c r="F22" s="36"/>
      <c r="G22" s="36"/>
    </row>
    <row r="23" spans="1:14" s="4" customFormat="1" ht="20.25" customHeight="1" x14ac:dyDescent="0.25">
      <c r="A23" s="41"/>
      <c r="B23" s="29" t="s">
        <v>31</v>
      </c>
      <c r="C23" s="29"/>
      <c r="D23" s="29"/>
      <c r="E23" s="29"/>
      <c r="F23" s="36"/>
      <c r="G23" s="36">
        <f>IF(G12&lt;=0,0,IF(G12&gt;12,G17,G17*12/G12))</f>
        <v>0</v>
      </c>
    </row>
    <row r="24" spans="1:14" s="4" customFormat="1" ht="20.25" customHeight="1" x14ac:dyDescent="0.25">
      <c r="A24" s="41"/>
      <c r="B24" s="29" t="s">
        <v>32</v>
      </c>
      <c r="C24" s="29"/>
      <c r="D24" s="29"/>
      <c r="E24" s="29"/>
      <c r="F24" s="36"/>
      <c r="G24" s="36">
        <f>G23+G18</f>
        <v>0</v>
      </c>
    </row>
    <row r="25" spans="1:14" s="4" customFormat="1" ht="20.25" customHeight="1" x14ac:dyDescent="0.25">
      <c r="A25" s="41"/>
      <c r="B25" s="38"/>
      <c r="C25" s="38"/>
      <c r="D25" s="38"/>
      <c r="E25" s="38"/>
      <c r="F25" s="36"/>
      <c r="G25" s="40"/>
    </row>
    <row r="26" spans="1:14" s="4" customFormat="1" ht="20.25" customHeight="1" x14ac:dyDescent="0.25">
      <c r="A26" s="41"/>
      <c r="B26" s="29" t="s">
        <v>33</v>
      </c>
      <c r="C26" s="38"/>
      <c r="D26" s="38"/>
      <c r="E26" s="38"/>
      <c r="F26" s="36"/>
      <c r="G26" s="36">
        <f>F60</f>
        <v>0</v>
      </c>
    </row>
    <row r="27" spans="1:14" s="4" customFormat="1" ht="20.25" customHeight="1" x14ac:dyDescent="0.25">
      <c r="A27" s="41"/>
      <c r="B27" s="29" t="s">
        <v>34</v>
      </c>
      <c r="C27" s="38"/>
      <c r="D27" s="38"/>
      <c r="E27" s="38"/>
      <c r="F27" s="36"/>
      <c r="G27" s="36">
        <f>F69</f>
        <v>0</v>
      </c>
    </row>
    <row r="28" spans="1:14" s="4" customFormat="1" ht="20.25" customHeight="1" x14ac:dyDescent="0.25">
      <c r="A28" s="41"/>
      <c r="B28" s="38" t="s">
        <v>35</v>
      </c>
      <c r="C28" s="38"/>
      <c r="D28" s="38"/>
      <c r="E28" s="38"/>
      <c r="F28" s="36"/>
      <c r="G28" s="39">
        <f>G26-G27</f>
        <v>0</v>
      </c>
    </row>
    <row r="29" spans="1:14" s="4" customFormat="1" ht="20.25" customHeight="1" x14ac:dyDescent="0.25">
      <c r="A29" s="41"/>
      <c r="B29" s="38"/>
      <c r="C29" s="38"/>
      <c r="D29" s="38"/>
      <c r="E29" s="38"/>
      <c r="F29" s="36"/>
      <c r="G29" s="40"/>
    </row>
    <row r="30" spans="1:14" s="4" customFormat="1" ht="20.25" customHeight="1" x14ac:dyDescent="0.25">
      <c r="A30" s="33"/>
      <c r="B30" s="38" t="s">
        <v>17</v>
      </c>
      <c r="C30" s="34"/>
      <c r="D30" s="34"/>
      <c r="E30" s="34"/>
      <c r="F30" s="36"/>
      <c r="G30" s="40">
        <f>IF(G13="no",0,250*G12)</f>
        <v>0</v>
      </c>
    </row>
    <row r="31" spans="1:14" s="4" customFormat="1" ht="20.25" customHeight="1" x14ac:dyDescent="0.25">
      <c r="A31" s="33"/>
      <c r="B31" s="38"/>
      <c r="C31" s="34"/>
      <c r="D31" s="34"/>
      <c r="E31" s="34"/>
      <c r="F31" s="36"/>
      <c r="G31" s="40"/>
    </row>
    <row r="32" spans="1:14" s="4" customFormat="1" ht="20.25" customHeight="1" x14ac:dyDescent="0.25">
      <c r="A32" s="33"/>
      <c r="B32" s="29" t="s">
        <v>36</v>
      </c>
      <c r="C32" s="29"/>
      <c r="D32" s="29"/>
      <c r="E32" s="29"/>
      <c r="F32" s="36"/>
      <c r="G32" s="36">
        <f>G27/12*G12</f>
        <v>0</v>
      </c>
      <c r="I32" s="47"/>
      <c r="J32" s="47"/>
    </row>
    <row r="33" spans="1:11" s="4" customFormat="1" ht="20.25" customHeight="1" x14ac:dyDescent="0.25">
      <c r="A33" s="33"/>
      <c r="B33" s="29" t="s">
        <v>37</v>
      </c>
      <c r="C33" s="29"/>
      <c r="D33" s="29"/>
      <c r="E33" s="29"/>
      <c r="F33" s="36"/>
      <c r="G33" s="36">
        <f>G28</f>
        <v>0</v>
      </c>
      <c r="I33" s="47"/>
      <c r="J33" s="47"/>
    </row>
    <row r="34" spans="1:11" s="4" customFormat="1" ht="20.25" customHeight="1" x14ac:dyDescent="0.25">
      <c r="A34" s="33"/>
      <c r="B34" s="29" t="s">
        <v>38</v>
      </c>
      <c r="C34" s="29"/>
      <c r="D34" s="29"/>
      <c r="E34" s="29"/>
      <c r="F34" s="36"/>
      <c r="G34" s="36">
        <f>IF((G32+G33)&gt;G30,G30,G32)</f>
        <v>0</v>
      </c>
      <c r="I34" s="47"/>
      <c r="J34" s="47"/>
    </row>
    <row r="35" spans="1:11" s="4" customFormat="1" ht="20.25" customHeight="1" x14ac:dyDescent="0.25">
      <c r="A35" s="33"/>
      <c r="B35" s="38" t="s">
        <v>15</v>
      </c>
      <c r="C35" s="48"/>
      <c r="D35" s="48"/>
      <c r="E35" s="48"/>
      <c r="F35" s="40"/>
      <c r="G35" s="39">
        <f>(G32+G33)-G34</f>
        <v>0</v>
      </c>
    </row>
    <row r="36" spans="1:11" s="4" customFormat="1" ht="20.25" customHeight="1" x14ac:dyDescent="0.25">
      <c r="A36" s="33"/>
      <c r="B36" s="29" t="s">
        <v>16</v>
      </c>
      <c r="C36" s="34"/>
      <c r="D36" s="34"/>
      <c r="E36" s="34"/>
      <c r="F36" s="36"/>
      <c r="G36" s="59">
        <v>0</v>
      </c>
    </row>
    <row r="37" spans="1:11" s="4" customFormat="1" ht="20.25" customHeight="1" x14ac:dyDescent="0.25">
      <c r="A37" s="33"/>
      <c r="B37" s="38" t="s">
        <v>20</v>
      </c>
      <c r="C37" s="48"/>
      <c r="D37" s="48"/>
      <c r="E37" s="48"/>
      <c r="G37" s="40">
        <f>IF(G34=0,G32-G36,G35-G36)</f>
        <v>0</v>
      </c>
    </row>
    <row r="38" spans="1:11" s="4" customFormat="1" ht="20.25" customHeight="1" x14ac:dyDescent="0.25">
      <c r="A38" s="33"/>
      <c r="B38" s="38"/>
      <c r="C38" s="34"/>
      <c r="D38" s="34"/>
      <c r="E38" s="34"/>
      <c r="F38" s="36"/>
      <c r="G38" s="40"/>
    </row>
    <row r="39" spans="1:11" s="4" customFormat="1" ht="20.25" customHeight="1" x14ac:dyDescent="0.25">
      <c r="A39" s="33"/>
      <c r="B39" s="2" t="s">
        <v>19</v>
      </c>
      <c r="C39" s="34"/>
      <c r="D39" s="34"/>
      <c r="E39" s="34"/>
      <c r="F39" s="36"/>
      <c r="G39" s="46">
        <f>G30-G34</f>
        <v>0</v>
      </c>
    </row>
    <row r="40" spans="1:11" s="4" customFormat="1" ht="20.25" customHeight="1" x14ac:dyDescent="0.25">
      <c r="A40" s="33"/>
      <c r="B40" s="38"/>
      <c r="C40" s="34"/>
      <c r="D40" s="34"/>
      <c r="E40" s="34"/>
      <c r="F40" s="36"/>
      <c r="G40" s="40"/>
    </row>
    <row r="41" spans="1:11" s="4" customFormat="1" ht="20.25" customHeight="1" x14ac:dyDescent="0.25">
      <c r="A41" s="33"/>
      <c r="B41" s="38" t="s">
        <v>12</v>
      </c>
      <c r="C41" s="34"/>
      <c r="D41" s="34"/>
      <c r="E41" s="34"/>
      <c r="F41" s="36"/>
      <c r="G41" s="40">
        <f>IF(G19&gt;36000,(G19-36000)*0.25,0)</f>
        <v>0</v>
      </c>
    </row>
    <row r="42" spans="1:11" s="4" customFormat="1" ht="20.25" customHeight="1" x14ac:dyDescent="0.25">
      <c r="A42" s="33"/>
      <c r="B42" s="29" t="s">
        <v>16</v>
      </c>
      <c r="C42" s="34"/>
      <c r="D42" s="34"/>
      <c r="E42" s="34"/>
      <c r="F42" s="36"/>
      <c r="G42" s="59">
        <v>0</v>
      </c>
    </row>
    <row r="43" spans="1:11" s="4" customFormat="1" ht="20.25" customHeight="1" x14ac:dyDescent="0.25">
      <c r="A43" s="33"/>
      <c r="B43" s="38" t="s">
        <v>18</v>
      </c>
      <c r="C43" s="34"/>
      <c r="D43" s="34"/>
      <c r="E43" s="34"/>
      <c r="G43" s="40">
        <f>G41-G42</f>
        <v>0</v>
      </c>
    </row>
    <row r="44" spans="1:11" s="4" customFormat="1" ht="20.25" customHeight="1" x14ac:dyDescent="0.25">
      <c r="A44" s="33"/>
      <c r="B44" s="38"/>
      <c r="C44" s="34"/>
      <c r="D44" s="34"/>
      <c r="E44" s="34"/>
      <c r="F44" s="42"/>
      <c r="G44" s="42"/>
      <c r="K44" s="46"/>
    </row>
    <row r="45" spans="1:11" s="4" customFormat="1" ht="20.25" customHeight="1" x14ac:dyDescent="0.25">
      <c r="A45" s="33"/>
      <c r="B45" s="38" t="s">
        <v>22</v>
      </c>
      <c r="C45" s="34"/>
      <c r="D45" s="34"/>
      <c r="E45" s="34"/>
      <c r="F45" s="36"/>
      <c r="G45" s="40">
        <f>IF(G20&lt;35000,0,(G20-35000)*0.1)</f>
        <v>0</v>
      </c>
    </row>
    <row r="46" spans="1:11" s="4" customFormat="1" ht="20.25" customHeight="1" x14ac:dyDescent="0.25">
      <c r="A46" s="33"/>
      <c r="B46" s="29" t="s">
        <v>16</v>
      </c>
      <c r="C46" s="34"/>
      <c r="D46" s="34"/>
      <c r="E46" s="34"/>
      <c r="F46" s="36"/>
      <c r="G46" s="59">
        <v>0</v>
      </c>
    </row>
    <row r="47" spans="1:11" s="4" customFormat="1" ht="20.25" customHeight="1" x14ac:dyDescent="0.25">
      <c r="A47" s="33"/>
      <c r="B47" s="38" t="s">
        <v>23</v>
      </c>
      <c r="C47" s="34"/>
      <c r="D47" s="34"/>
      <c r="E47" s="34"/>
      <c r="G47" s="40">
        <f>G45-G46</f>
        <v>0</v>
      </c>
    </row>
    <row r="48" spans="1:11" s="4" customFormat="1" ht="20.25" customHeight="1" x14ac:dyDescent="0.25">
      <c r="A48" s="33"/>
      <c r="B48" s="38"/>
      <c r="C48" s="34"/>
      <c r="D48" s="34"/>
      <c r="E48" s="34"/>
      <c r="F48" s="40"/>
    </row>
    <row r="49" spans="1:8" s="4" customFormat="1" ht="20.25" customHeight="1" thickBot="1" x14ac:dyDescent="0.3">
      <c r="A49" s="33"/>
      <c r="B49" s="38" t="s">
        <v>7</v>
      </c>
      <c r="C49" s="34"/>
      <c r="D49" s="34"/>
      <c r="E49" s="34"/>
      <c r="G49" s="43">
        <f>G37+G43+G47</f>
        <v>0</v>
      </c>
    </row>
    <row r="50" spans="1:8" customFormat="1" ht="20.25" customHeight="1" thickTop="1" x14ac:dyDescent="0.25">
      <c r="A50" s="26"/>
      <c r="B50" s="27"/>
      <c r="C50" s="25"/>
      <c r="D50" s="25"/>
      <c r="E50" s="25"/>
      <c r="F50" s="15"/>
      <c r="G50" s="14"/>
    </row>
    <row r="51" spans="1:8" customFormat="1" ht="44.25" customHeight="1" x14ac:dyDescent="0.25">
      <c r="A51" s="26"/>
      <c r="B51" s="117" t="str">
        <f>IF(G13="yes","Note that in this calculation the disability tax credit reduces only the tax calculated as be tax tables. this is so that the tax calculation can balance back to the one calculated in VIP Premier.",".")</f>
        <v>.</v>
      </c>
      <c r="C51" s="117"/>
      <c r="D51" s="117"/>
      <c r="E51" s="117"/>
      <c r="F51" s="117"/>
      <c r="G51" s="117"/>
      <c r="H51" s="51"/>
    </row>
    <row r="52" spans="1:8" customFormat="1" ht="20.25" customHeight="1" x14ac:dyDescent="0.25">
      <c r="A52" s="26"/>
      <c r="B52" s="55"/>
      <c r="C52" s="55"/>
      <c r="D52" s="55"/>
      <c r="E52" s="55"/>
      <c r="F52" s="55"/>
      <c r="G52" s="55"/>
      <c r="H52" s="51"/>
    </row>
    <row r="53" spans="1:8" customFormat="1" ht="20.25" customHeight="1" x14ac:dyDescent="0.25">
      <c r="A53" s="10"/>
      <c r="B53" s="29" t="s">
        <v>33</v>
      </c>
      <c r="C53" s="28"/>
      <c r="D53" s="28"/>
      <c r="E53" s="28"/>
      <c r="F53" s="16"/>
      <c r="G53" s="16"/>
    </row>
    <row r="54" spans="1:8" customFormat="1" ht="20.25" customHeight="1" x14ac:dyDescent="0.25">
      <c r="A54" s="10"/>
      <c r="B54" s="128" t="s">
        <v>28</v>
      </c>
      <c r="C54" s="128"/>
      <c r="D54" s="129" t="s">
        <v>26</v>
      </c>
      <c r="E54" s="130" t="s">
        <v>0</v>
      </c>
      <c r="F54" s="129" t="s">
        <v>27</v>
      </c>
      <c r="G54" s="131"/>
    </row>
    <row r="55" spans="1:8" customFormat="1" ht="20.25" customHeight="1" x14ac:dyDescent="0.25">
      <c r="A55" s="10"/>
      <c r="B55" s="49" t="s">
        <v>24</v>
      </c>
      <c r="C55" s="49" t="s">
        <v>25</v>
      </c>
      <c r="D55" s="129"/>
      <c r="E55" s="130"/>
      <c r="F55" s="129"/>
      <c r="G55" s="131"/>
    </row>
    <row r="56" spans="1:8" customFormat="1" ht="20.25" customHeight="1" x14ac:dyDescent="0.25">
      <c r="A56" s="10"/>
      <c r="B56" s="17">
        <v>0</v>
      </c>
      <c r="C56" s="17">
        <v>36000</v>
      </c>
      <c r="D56" s="18">
        <f>IF(G24&lt;=C56,G24,C56)</f>
        <v>0</v>
      </c>
      <c r="E56" s="53">
        <v>0</v>
      </c>
      <c r="F56" s="20">
        <f>D56*E56</f>
        <v>0</v>
      </c>
      <c r="G56" s="15"/>
    </row>
    <row r="57" spans="1:8" customFormat="1" ht="20.25" customHeight="1" x14ac:dyDescent="0.25">
      <c r="A57" s="10"/>
      <c r="B57" s="19">
        <v>36000.01</v>
      </c>
      <c r="C57" s="19">
        <v>45600</v>
      </c>
      <c r="D57" s="44">
        <f>IF(G$24&gt;=B57,IF(G$24&lt;=C57,G$24-C56,C57-C56),0)</f>
        <v>0</v>
      </c>
      <c r="E57" s="54">
        <v>0.25</v>
      </c>
      <c r="F57" s="20">
        <f t="shared" ref="F57:F59" si="0">D57*E57</f>
        <v>0</v>
      </c>
      <c r="G57" s="15"/>
    </row>
    <row r="58" spans="1:8" customFormat="1" ht="20.25" customHeight="1" x14ac:dyDescent="0.25">
      <c r="A58" s="10"/>
      <c r="B58" s="19">
        <v>45600.01</v>
      </c>
      <c r="C58" s="19">
        <v>70800</v>
      </c>
      <c r="D58" s="44">
        <f>IF(G$24&gt;=B58,IF(G$24&lt;=C58,G$24-C57,C58-C57),0)</f>
        <v>0</v>
      </c>
      <c r="E58" s="54">
        <v>0.3</v>
      </c>
      <c r="F58" s="20">
        <f t="shared" si="0"/>
        <v>0</v>
      </c>
      <c r="G58" s="15"/>
    </row>
    <row r="59" spans="1:8" customFormat="1" ht="20.25" customHeight="1" x14ac:dyDescent="0.25">
      <c r="A59" s="10"/>
      <c r="B59" s="19">
        <v>70800.009999999995</v>
      </c>
      <c r="C59" s="21" t="s">
        <v>2</v>
      </c>
      <c r="D59" s="20">
        <f>IF(G24&gt;=B59,G24-C58,0)</f>
        <v>0</v>
      </c>
      <c r="E59" s="54">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2"/>
      <c r="F61" s="14"/>
      <c r="G61" s="14"/>
    </row>
    <row r="62" spans="1:8" customFormat="1" ht="20.25" customHeight="1" x14ac:dyDescent="0.25">
      <c r="A62" s="10"/>
      <c r="B62" s="29" t="s">
        <v>34</v>
      </c>
    </row>
    <row r="63" spans="1:8" customFormat="1" ht="20.25" customHeight="1" x14ac:dyDescent="0.25">
      <c r="A63" s="10"/>
      <c r="B63" s="128" t="s">
        <v>28</v>
      </c>
      <c r="C63" s="128"/>
      <c r="D63" s="129" t="s">
        <v>26</v>
      </c>
      <c r="E63" s="130" t="s">
        <v>0</v>
      </c>
      <c r="F63" s="129" t="s">
        <v>27</v>
      </c>
      <c r="G63" s="131"/>
    </row>
    <row r="64" spans="1:8" customFormat="1" ht="20.25" customHeight="1" x14ac:dyDescent="0.25">
      <c r="A64" s="10"/>
      <c r="B64" s="49" t="s">
        <v>24</v>
      </c>
      <c r="C64" s="49" t="s">
        <v>25</v>
      </c>
      <c r="D64" s="129"/>
      <c r="E64" s="130"/>
      <c r="F64" s="129"/>
      <c r="G64" s="131"/>
    </row>
    <row r="65" spans="1:7" customFormat="1" ht="20.25" customHeight="1" x14ac:dyDescent="0.25">
      <c r="A65" s="10"/>
      <c r="B65" s="17">
        <v>0</v>
      </c>
      <c r="C65" s="17">
        <v>36000</v>
      </c>
      <c r="D65" s="18">
        <f>IF(G23&lt;=C65,G23,C65)</f>
        <v>0</v>
      </c>
      <c r="E65" s="53">
        <v>0</v>
      </c>
      <c r="F65" s="20">
        <f>D65*E65</f>
        <v>0</v>
      </c>
      <c r="G65" s="15"/>
    </row>
    <row r="66" spans="1:7" customFormat="1" ht="20.25" customHeight="1" x14ac:dyDescent="0.25">
      <c r="A66" s="10"/>
      <c r="B66" s="19">
        <v>36000.01</v>
      </c>
      <c r="C66" s="19">
        <v>45600</v>
      </c>
      <c r="D66" s="44">
        <f>IF(G$23&gt;=B66,IF(G$23&lt;=C66,G$23-C65,C66-C65),0)</f>
        <v>0</v>
      </c>
      <c r="E66" s="54">
        <v>0.25</v>
      </c>
      <c r="F66" s="20">
        <f t="shared" ref="F66:F68" si="1">D66*E66</f>
        <v>0</v>
      </c>
      <c r="G66" s="15"/>
    </row>
    <row r="67" spans="1:7" customFormat="1" ht="20.25" customHeight="1" x14ac:dyDescent="0.25">
      <c r="A67" s="10"/>
      <c r="B67" s="19">
        <v>45600.01</v>
      </c>
      <c r="C67" s="19">
        <v>70800</v>
      </c>
      <c r="D67" s="44">
        <f>IF(G$23&gt;=B67,IF(G$23&lt;=C67,G$23-C66,C67-C66),0)</f>
        <v>0</v>
      </c>
      <c r="E67" s="54">
        <v>0.3</v>
      </c>
      <c r="F67" s="20">
        <f t="shared" si="1"/>
        <v>0</v>
      </c>
      <c r="G67" s="15"/>
    </row>
    <row r="68" spans="1:7" customFormat="1" ht="20.25" customHeight="1" x14ac:dyDescent="0.25">
      <c r="A68" s="10"/>
      <c r="B68" s="19">
        <v>70800.009999999995</v>
      </c>
      <c r="C68" s="21" t="s">
        <v>2</v>
      </c>
      <c r="D68" s="20">
        <f>IF(G23&gt;=B68,G23-C67,0)</f>
        <v>0</v>
      </c>
      <c r="E68" s="54">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126" t="s">
        <v>3</v>
      </c>
      <c r="C72" s="127"/>
      <c r="D72" s="127"/>
      <c r="E72" s="127"/>
      <c r="F72" s="127"/>
      <c r="G72" s="50"/>
    </row>
    <row r="73" spans="1:7" customFormat="1" ht="20.25" customHeight="1" x14ac:dyDescent="0.25">
      <c r="A73" s="10"/>
      <c r="B73" s="127"/>
      <c r="C73" s="127"/>
      <c r="D73" s="127"/>
      <c r="E73" s="127"/>
      <c r="F73" s="127"/>
      <c r="G73" s="50"/>
    </row>
    <row r="74" spans="1:7" ht="20.25" customHeight="1" x14ac:dyDescent="0.25">
      <c r="B74" s="127"/>
      <c r="C74" s="127"/>
      <c r="D74" s="127"/>
      <c r="E74" s="127"/>
      <c r="F74" s="127"/>
      <c r="G74" s="50"/>
    </row>
    <row r="75" spans="1:7" ht="20.25" customHeight="1" x14ac:dyDescent="0.25">
      <c r="B75" s="127"/>
      <c r="C75" s="127"/>
      <c r="D75" s="127"/>
      <c r="E75" s="127"/>
      <c r="F75" s="127"/>
      <c r="G75" s="50"/>
    </row>
    <row r="76" spans="1:7" ht="20.25" customHeight="1" x14ac:dyDescent="0.25">
      <c r="B76" s="127"/>
      <c r="C76" s="127"/>
      <c r="D76" s="127"/>
      <c r="E76" s="127"/>
      <c r="F76" s="127"/>
      <c r="G76" s="50"/>
    </row>
    <row r="77" spans="1:7" ht="15" x14ac:dyDescent="0.25">
      <c r="B77" s="127"/>
      <c r="C77" s="127"/>
      <c r="D77" s="127"/>
      <c r="E77" s="127"/>
      <c r="F77" s="127"/>
      <c r="G77" s="50"/>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9D668B-5045-40D6-90E1-B749B6851271}">
  <ds:schemaRefs>
    <ds:schemaRef ds:uri="http://purl.org/dc/dcmitype/"/>
    <ds:schemaRef ds:uri="http://schemas.openxmlformats.org/package/2006/metadata/core-properties"/>
    <ds:schemaRef ds:uri="http://schemas.microsoft.com/office/2006/documentManagement/types"/>
    <ds:schemaRef ds:uri="71037282-4172-42af-8e02-c41ee92b0631"/>
    <ds:schemaRef ds:uri="http://schemas.microsoft.com/office/2006/metadata/properties"/>
    <ds:schemaRef ds:uri="http://purl.org/dc/elements/1.1/"/>
    <ds:schemaRef ds:uri="http://purl.org/dc/terms/"/>
    <ds:schemaRef ds:uri="http://schemas.microsoft.com/sharepoint/v3"/>
    <ds:schemaRef ds:uri="http://schemas.microsoft.com/office/infopath/2007/PartnerControls"/>
    <ds:schemaRef ds:uri="20291ebb-8fd5-4a4a-b5a6-ec5249e68ab7"/>
    <ds:schemaRef ds:uri="http://www.w3.org/XML/1998/namespace"/>
  </ds:schemaRefs>
</ds:datastoreItem>
</file>

<file path=customXml/itemProps2.xml><?xml version="1.0" encoding="utf-8"?>
<ds:datastoreItem xmlns:ds="http://schemas.openxmlformats.org/officeDocument/2006/customXml" ds:itemID="{9FA431A6-3B20-4E23-9FBE-5A19F7EC4F2D}"/>
</file>

<file path=customXml/itemProps3.xml><?xml version="1.0" encoding="utf-8"?>
<ds:datastoreItem xmlns:ds="http://schemas.openxmlformats.org/officeDocument/2006/customXml" ds:itemID="{C4501F90-33C8-4FC9-8151-3B487BE5E3C2}">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2026-01-14T09:57:51Z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