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99" documentId="13_ncr:1_{E84707BF-27A7-4EC6-AB6B-E3F6C9DB95B6}" xr6:coauthVersionLast="47" xr6:coauthVersionMax="47" xr10:uidLastSave="{58643DB5-5337-4AFA-8AA7-7BFCEF7AD27F}"/>
  <bookViews>
    <workbookView xWindow="28680" yWindow="-120" windowWidth="29040" windowHeight="15840" xr2:uid="{00000000-000D-0000-FFFF-FFFF00000000}"/>
  </bookViews>
  <sheets>
    <sheet name="Monthly Calc" sheetId="12" r:id="rId1"/>
    <sheet name="YTD Calc" sheetId="19" r:id="rId2"/>
  </sheets>
  <definedNames>
    <definedName name="QUES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2" l="1"/>
  <c r="F17" i="19"/>
  <c r="F14" i="19"/>
  <c r="G42" i="19" s="1"/>
  <c r="F11" i="12" l="1"/>
  <c r="F31" i="12" s="1"/>
  <c r="F15" i="19"/>
  <c r="F39" i="19" s="1"/>
  <c r="F18" i="19"/>
  <c r="B49" i="19"/>
  <c r="B50" i="19"/>
  <c r="B51" i="19"/>
  <c r="B52" i="19"/>
  <c r="B48" i="19"/>
  <c r="C38" i="12"/>
  <c r="B39" i="12" s="1"/>
  <c r="C39" i="12"/>
  <c r="B40" i="12" s="1"/>
  <c r="C40" i="12"/>
  <c r="B41" i="12" s="1"/>
  <c r="C41" i="12"/>
  <c r="B42" i="12" s="1"/>
  <c r="C37" i="12"/>
  <c r="B38" i="12" s="1"/>
  <c r="F24" i="19"/>
  <c r="F21" i="19"/>
  <c r="F18" i="12" l="1"/>
  <c r="F26" i="19"/>
  <c r="G32" i="12"/>
  <c r="F20" i="12" l="1"/>
  <c r="F22" i="12"/>
  <c r="F21" i="12" l="1"/>
  <c r="F23" i="12" s="1"/>
  <c r="F24" i="12" l="1"/>
  <c r="F26" i="12" s="1"/>
  <c r="F28" i="12" s="1"/>
  <c r="D41" i="12" l="1"/>
  <c r="F41" i="12" s="1"/>
  <c r="D37" i="12"/>
  <c r="F37" i="12" s="1"/>
  <c r="D38" i="12"/>
  <c r="F38" i="12" s="1"/>
  <c r="D39" i="12"/>
  <c r="F39" i="12" s="1"/>
  <c r="D42" i="12"/>
  <c r="D40" i="12"/>
  <c r="F40" i="12" s="1"/>
  <c r="D43" i="12" l="1"/>
  <c r="F42" i="12"/>
  <c r="F43" i="12" s="1"/>
  <c r="F30" i="12" s="1"/>
  <c r="F32" i="12" s="1"/>
  <c r="F28" i="19"/>
  <c r="F30" i="19"/>
  <c r="F31" i="19" s="1"/>
  <c r="F32" i="19" l="1"/>
  <c r="F34" i="19" l="1"/>
  <c r="F36" i="19" l="1"/>
  <c r="D47" i="19" l="1"/>
  <c r="F47" i="19" s="1"/>
  <c r="D51" i="19"/>
  <c r="F51" i="19" s="1"/>
  <c r="D49" i="19"/>
  <c r="F49" i="19" s="1"/>
  <c r="D52" i="19"/>
  <c r="F52" i="19" s="1"/>
  <c r="D48" i="19"/>
  <c r="F48" i="19" s="1"/>
  <c r="D50" i="19"/>
  <c r="F50" i="19" s="1"/>
  <c r="F53" i="19" l="1"/>
  <c r="F38" i="19" s="1"/>
  <c r="F40" i="19" s="1"/>
  <c r="F42" i="19" s="1"/>
  <c r="D5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9" authorId="0" shapeId="0" xr:uid="{A1F1EC02-0D74-4B9C-8E2F-1419E2DFDD51}">
      <text>
        <r>
          <rPr>
            <b/>
            <sz val="9"/>
            <color indexed="81"/>
            <rFont val="Tahoma"/>
            <family val="2"/>
          </rPr>
          <t>Ramakuela, Jacqui:</t>
        </r>
        <r>
          <rPr>
            <sz val="9"/>
            <color indexed="81"/>
            <rFont val="Tahoma"/>
            <family val="2"/>
          </rPr>
          <t xml:space="preserve">
Enter pro-rata annual minimum wage(AMW). 
AMW/12 X months worked</t>
        </r>
      </text>
    </comment>
    <comment ref="F40"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<sst xmlns="http://schemas.openxmlformats.org/spreadsheetml/2006/main" count="77" uniqueCount="59">
  <si>
    <t>Taxable Income</t>
  </si>
  <si>
    <t>Tax rate</t>
  </si>
  <si>
    <t>Tax per bracket</t>
  </si>
  <si>
    <t>PAYE for current period</t>
  </si>
  <si>
    <t xml:space="preserve">Annual Tax Bracket </t>
  </si>
  <si>
    <t>Enter amounts only in the grey fields</t>
  </si>
  <si>
    <t>Naira</t>
  </si>
  <si>
    <t>Gross Income</t>
  </si>
  <si>
    <t>20% Gross Income</t>
  </si>
  <si>
    <t>Plus the higher of 16 667 and 1% of Gross Income</t>
  </si>
  <si>
    <t>1% of Gross Income</t>
  </si>
  <si>
    <t>and above</t>
  </si>
  <si>
    <t>From</t>
  </si>
  <si>
    <t>To</t>
  </si>
  <si>
    <t>PAYE</t>
  </si>
  <si>
    <t>1% minimum Tax</t>
  </si>
  <si>
    <t>Enter number of months worked</t>
  </si>
  <si>
    <t>200000 p.a.</t>
  </si>
  <si>
    <t>Annual tax</t>
  </si>
  <si>
    <t>NIGERIA</t>
  </si>
  <si>
    <t>Less YTD Tax paid from previous periods</t>
  </si>
  <si>
    <t xml:space="preserve"> / 12</t>
  </si>
  <si>
    <t xml:space="preserve">Monthly Tax Bracket </t>
  </si>
  <si>
    <t>Consolidated Relief Allowance</t>
  </si>
  <si>
    <t>Annual Gross Income</t>
  </si>
  <si>
    <t>YTD+ Tax</t>
  </si>
  <si>
    <t>20% Annual Gross Income</t>
  </si>
  <si>
    <t>Plus the higher of 200 000 and 1% of Annual Gross Income</t>
  </si>
  <si>
    <t>Annual Consolidated Relief Allowance</t>
  </si>
  <si>
    <t>Annual Taxable Income</t>
  </si>
  <si>
    <t>Annual Minimum Tax</t>
  </si>
  <si>
    <t>Total Reliefs/Deductions</t>
  </si>
  <si>
    <t>Total Annual Reliefs /Deductions</t>
  </si>
  <si>
    <t>Minimum wage</t>
  </si>
  <si>
    <t>Annual Other deductions/reliefs</t>
  </si>
  <si>
    <t>NAIRA</t>
  </si>
  <si>
    <t xml:space="preserve">YTD+ Taxable Income </t>
  </si>
  <si>
    <t>Taxable Earnings</t>
  </si>
  <si>
    <t>Taxable Benefits &amp; CCs</t>
  </si>
  <si>
    <t>Other deductions/reliefs</t>
  </si>
  <si>
    <t>Annual Deductions</t>
  </si>
  <si>
    <t>YTD+ Minimum wage</t>
  </si>
  <si>
    <t>Annual Total Income</t>
  </si>
  <si>
    <t>Net Annual Taxable Income</t>
  </si>
  <si>
    <t>Net Taxable Income</t>
  </si>
  <si>
    <r>
      <t xml:space="preserve">Exempt income </t>
    </r>
    <r>
      <rPr>
        <i/>
        <sz val="10"/>
        <color theme="0" tint="-0.499984740745262"/>
        <rFont val="Sage Text"/>
      </rPr>
      <t>(Earnings and benefits)</t>
    </r>
  </si>
  <si>
    <r>
      <rPr>
        <b/>
        <sz val="11"/>
        <rFont val="Sage Text"/>
      </rPr>
      <t>Total Income</t>
    </r>
    <r>
      <rPr>
        <sz val="11"/>
        <color theme="0" tint="-0.34998626667073579"/>
        <rFont val="Sage Text"/>
      </rPr>
      <t xml:space="preserve"> </t>
    </r>
    <r>
      <rPr>
        <i/>
        <sz val="10"/>
        <color theme="0" tint="-0.34998626667073579"/>
        <rFont val="Sage Text"/>
      </rPr>
      <t>earnings/benefits/CC</t>
    </r>
  </si>
  <si>
    <r>
      <t xml:space="preserve">Taxable Income </t>
    </r>
    <r>
      <rPr>
        <i/>
        <sz val="10"/>
        <color theme="0" tint="-0.34998626667073579"/>
        <rFont val="Sage Text"/>
      </rPr>
      <t>earnings, benefits and CCs</t>
    </r>
  </si>
  <si>
    <r>
      <t xml:space="preserve">Deductions </t>
    </r>
    <r>
      <rPr>
        <i/>
        <sz val="10"/>
        <color theme="0" tint="-0.34998626667073579"/>
        <rFont val="Sage Text"/>
      </rPr>
      <t>Sixth Schedule(2)</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</si>
  <si>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</si>
  <si>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</si>
  <si>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</si>
  <si>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</si>
  <si>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YTD+ Total Income</t>
    </r>
    <r>
      <rPr>
        <sz val="11"/>
        <color theme="0" tint="-0.34998626667073579"/>
        <rFont val="Sage Text"/>
      </rPr>
      <t xml:space="preserve"> </t>
    </r>
    <r>
      <rPr>
        <i/>
        <sz val="10"/>
        <color theme="0" tint="-0.34998626667073579"/>
        <rFont val="Sage Text"/>
      </rPr>
      <t>earnings/benefits/CC</t>
    </r>
  </si>
  <si>
    <r>
      <t xml:space="preserve">YTD+ Deductions </t>
    </r>
    <r>
      <rPr>
        <sz val="10"/>
        <color theme="0" tint="-0.34998626667073579"/>
        <rFont val="Sage Text"/>
      </rPr>
      <t>Sixth Schedule(2)</t>
    </r>
  </si>
  <si>
    <r>
      <t xml:space="preserve">YTD+ Other deductions/reliefs </t>
    </r>
    <r>
      <rPr>
        <i/>
        <sz val="10"/>
        <color theme="0" tint="-0.34998626667073579"/>
        <rFont val="Sage Text"/>
      </rPr>
      <t>e.g. deductions for home loans</t>
    </r>
  </si>
  <si>
    <r>
      <t xml:space="preserve">Monthly Tax Calculator - </t>
    </r>
    <r>
      <rPr>
        <b/>
        <sz val="18"/>
        <rFont val="Sage Text"/>
      </rPr>
      <t>2025</t>
    </r>
  </si>
  <si>
    <r>
      <t xml:space="preserve">Annual PAYE Calculator - </t>
    </r>
    <r>
      <rPr>
        <b/>
        <sz val="18"/>
        <rFont val="Sage Text"/>
      </rPr>
      <t>2025</t>
    </r>
  </si>
  <si>
    <t>© Copyright 2025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</si>
</sst>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2"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color theme="0"/>
      <name val="Sage Text"/>
    </font>
    <font>
      <sz val="11"/>
      <color rgb="FF00B050"/>
      <name val="Sage Text"/>
    </font>
    <font>
      <sz val="11"/>
      <name val="Sage Text"/>
    </font>
    <font>
      <i/>
      <sz val="10"/>
      <color theme="0" tint="-0.499984740745262"/>
      <name val="Sage Text"/>
    </font>
    <font>
      <b/>
      <sz val="11"/>
      <name val="Sage Text"/>
    </font>
    <font>
      <sz val="11"/>
      <color theme="0" tint="-0.34998626667073579"/>
      <name val="Sage Text"/>
    </font>
    <font>
      <i/>
      <sz val="10"/>
      <color theme="0" tint="-0.34998626667073579"/>
      <name val="Sage Text"/>
    </font>
    <font>
      <sz val="11"/>
      <color theme="0" tint="-0.499984740745262"/>
      <name val="Sage Text"/>
    </font>
    <font>
      <u/>
      <sz val="11"/>
      <name val="Sage Text"/>
    </font>
    <font>
      <sz val="11"/>
      <color theme="3"/>
      <name val="Sage Text"/>
    </font>
    <font>
      <sz val="10"/>
      <color theme="1"/>
      <name val="Sage Text"/>
    </font>
    <font>
      <sz val="11"/>
      <color theme="1" tint="0.499984740745262"/>
      <name val="Sage Text"/>
    </font>
    <font>
      <b/>
      <sz val="11"/>
      <color rgb="FFFF0000"/>
      <name val="Sage Text"/>
    </font>
    <font>
      <b/>
      <sz val="10"/>
      <color theme="3"/>
      <name val="Sage Text"/>
    </font>
    <font>
      <sz val="8"/>
      <name val="Arial"/>
      <family val="2"/>
    </font>
    <font>
      <sz val="9"/>
      <color rgb="FF63666A"/>
      <name val="Sage Text Light"/>
    </font>
    <font>
      <sz val="9"/>
      <name val="Sage Text Light"/>
    </font>
    <font>
      <i/>
      <sz val="9"/>
      <name val="Sage Text Light"/>
    </font>
    <font>
      <b/>
      <sz val="18"/>
      <color theme="1"/>
      <name val="Sage Text"/>
    </font>
    <font>
      <b/>
      <sz val="11"/>
      <color theme="1"/>
      <name val="Sage Text"/>
    </font>
    <font>
      <sz val="11"/>
      <color theme="0" tint="-0.249977111117893"/>
      <name val="Sage Text"/>
    </font>
    <font>
      <i/>
      <sz val="11"/>
      <color theme="0" tint="-0.249977111117893"/>
      <name val="Sage Text"/>
    </font>
    <font>
      <sz val="10"/>
      <color theme="0" tint="-0.34998626667073579"/>
      <name val="Sage Text"/>
    </font>
    <font>
      <b/>
      <sz val="10"/>
      <name val="Sage Text"/>
    </font>
    <font>
      <sz val="11"/>
      <color rgb="FFFF0000"/>
      <name val="Sage Text"/>
    </font>
    <font>
      <sz val="10"/>
      <name val="Sage Text"/>
    </font>
    <font>
      <sz val="8"/>
      <name val="Sage Text"/>
    </font>
    <font>
      <sz val="9"/>
      <color rgb="FF63666A"/>
      <name val="Sage Text"/>
    </font>
    <font>
      <sz val="9"/>
      <name val="Sage Text"/>
    </font>
    <font>
      <i/>
      <sz val="9"/>
      <name val="Sage Text"/>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75">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0" fillId="0" borderId="0" xfId="0" applyFont="1" applyAlignment="1">
      <alignment horizontal="right"/>
    </xf>
    <xf numFmtId="0" fontId="11" fillId="0" borderId="0" xfId="0" applyFont="1"/>
    <xf numFmtId="16" fontId="12" fillId="3" borderId="0" xfId="0" quotePrefix="1" applyNumberFormat="1" applyFont="1" applyFill="1" applyAlignment="1">
      <alignment horizontal="right"/>
    </xf>
    <xf numFmtId="16" fontId="13" fillId="0" borderId="0" xfId="0" quotePrefix="1" applyNumberFormat="1" applyFont="1" applyAlignment="1">
      <alignment horizontal="center"/>
    </xf>
    <xf numFmtId="16" fontId="14" fillId="0" borderId="0" xfId="0" quotePrefix="1" applyNumberFormat="1" applyFont="1" applyAlignment="1">
      <alignment horizontal="center"/>
    </xf>
    <xf numFmtId="4" fontId="14" fillId="0" borderId="0" xfId="0" applyNumberFormat="1" applyFont="1"/>
    <xf numFmtId="4" fontId="8" fillId="6" borderId="0" xfId="0" applyNumberFormat="1" applyFont="1" applyFill="1" applyProtection="1">
      <protection locked="0"/>
    </xf>
    <xf numFmtId="4" fontId="14" fillId="4" borderId="0" xfId="0" applyNumberFormat="1" applyFont="1" applyFill="1" applyProtection="1">
      <protection locked="0"/>
    </xf>
    <xf numFmtId="0" fontId="14" fillId="0" borderId="0" xfId="0" applyFont="1"/>
    <xf numFmtId="4" fontId="16" fillId="0" borderId="0" xfId="0" applyNumberFormat="1" applyFont="1"/>
    <xf numFmtId="0" fontId="10" fillId="0" borderId="0" xfId="0" quotePrefix="1" applyFont="1" applyAlignment="1">
      <alignment horizontal="right"/>
    </xf>
    <xf numFmtId="0" fontId="16" fillId="0" borderId="0" xfId="0" applyFont="1"/>
    <xf numFmtId="4" fontId="14" fillId="0" borderId="0" xfId="0" applyNumberFormat="1" applyFont="1" applyAlignment="1">
      <alignment horizontal="left"/>
    </xf>
    <xf numFmtId="4" fontId="19" fillId="0" borderId="0" xfId="0" applyNumberFormat="1" applyFont="1" applyAlignment="1">
      <alignment horizontal="left"/>
    </xf>
    <xf numFmtId="4" fontId="19" fillId="0" borderId="0" xfId="0" applyNumberFormat="1" applyFont="1"/>
    <xf numFmtId="4" fontId="16" fillId="0" borderId="1" xfId="0" applyNumberFormat="1" applyFont="1" applyBorder="1"/>
    <xf numFmtId="4" fontId="20" fillId="0" borderId="0" xfId="0" applyNumberFormat="1" applyFont="1"/>
    <xf numFmtId="0" fontId="21" fillId="0" borderId="0" xfId="0" quotePrefix="1" applyFont="1" applyAlignment="1">
      <alignment horizontal="right"/>
    </xf>
    <xf numFmtId="0" fontId="22" fillId="0" borderId="0" xfId="0" applyFont="1"/>
    <xf numFmtId="4" fontId="23" fillId="0" borderId="0" xfId="0" applyNumberFormat="1" applyFont="1"/>
    <xf numFmtId="4" fontId="16" fillId="0" borderId="4" xfId="0" applyNumberFormat="1" applyFont="1" applyBorder="1"/>
    <xf numFmtId="4" fontId="24" fillId="0" borderId="0" xfId="0" applyNumberFormat="1" applyFont="1"/>
    <xf numFmtId="0" fontId="13" fillId="0" borderId="0" xfId="0" applyFont="1" applyAlignment="1">
      <alignment horizontal="right"/>
    </xf>
    <xf numFmtId="4" fontId="10" fillId="0" borderId="0" xfId="0" applyNumberFormat="1" applyFont="1"/>
    <xf numFmtId="4" fontId="21" fillId="0" borderId="0" xfId="0" applyNumberFormat="1" applyFont="1"/>
    <xf numFmtId="0" fontId="8"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xf numFmtId="9" fontId="14" fillId="0" borderId="6" xfId="0" applyNumberFormat="1" applyFont="1" applyBorder="1" applyAlignment="1">
      <alignment horizontal="center"/>
    </xf>
    <xf numFmtId="4" fontId="14" fillId="2" borderId="2" xfId="0" applyNumberFormat="1" applyFont="1" applyFill="1" applyBorder="1" applyAlignment="1">
      <alignment vertical="center"/>
    </xf>
    <xf numFmtId="4" fontId="14" fillId="0" borderId="2" xfId="0" applyNumberFormat="1" applyFont="1" applyBorder="1"/>
    <xf numFmtId="9" fontId="14" fillId="0" borderId="2" xfId="0" applyNumberFormat="1" applyFont="1" applyBorder="1" applyAlignment="1">
      <alignment horizontal="center"/>
    </xf>
    <xf numFmtId="0" fontId="14" fillId="2" borderId="2" xfId="0" applyFont="1" applyFill="1" applyBorder="1" applyAlignment="1">
      <alignment horizontal="right" vertical="center"/>
    </xf>
    <xf numFmtId="4" fontId="16" fillId="0" borderId="3" xfId="0" applyNumberFormat="1" applyFont="1" applyBorder="1"/>
    <xf numFmtId="3" fontId="16" fillId="0" borderId="1" xfId="0" applyNumberFormat="1" applyFont="1" applyBorder="1" applyAlignment="1">
      <alignment horizontal="center"/>
    </xf>
    <xf numFmtId="0" fontId="25" fillId="0" borderId="0" xfId="0" applyFont="1" applyAlignment="1">
      <alignment horizontal="right"/>
    </xf>
    <xf numFmtId="0" fontId="26" fillId="0" borderId="0" xfId="0" applyFont="1"/>
    <xf numFmtId="0" fontId="27" fillId="0" borderId="0" xfId="0" applyFont="1" applyAlignment="1">
      <alignment vertical="center"/>
    </xf>
    <xf numFmtId="0" fontId="28" fillId="0" borderId="0" xfId="0" applyFont="1"/>
    <xf numFmtId="43" fontId="28" fillId="0" borderId="0" xfId="1" applyFont="1"/>
    <xf numFmtId="0" fontId="29" fillId="0" borderId="0" xfId="0" applyFont="1"/>
    <xf numFmtId="0" fontId="30" fillId="0" borderId="0" xfId="0" applyFont="1"/>
    <xf numFmtId="1" fontId="31" fillId="4" borderId="0" xfId="0" applyNumberFormat="1" applyFont="1" applyFill="1" applyAlignment="1" applyProtection="1">
      <alignment vertical="center"/>
      <protection locked="0"/>
    </xf>
    <xf numFmtId="0" fontId="32" fillId="0" borderId="0" xfId="0" quotePrefix="1" applyFont="1" applyAlignment="1">
      <alignment vertical="center"/>
    </xf>
    <xf numFmtId="16" fontId="14" fillId="0" borderId="0" xfId="0" quotePrefix="1" applyNumberFormat="1" applyFont="1" applyAlignment="1">
      <alignment horizontal="right"/>
    </xf>
    <xf numFmtId="4" fontId="8" fillId="5" borderId="0" xfId="0" applyNumberFormat="1" applyFont="1" applyFill="1" applyAlignment="1" applyProtection="1">
      <alignment horizontal="right"/>
      <protection locked="0"/>
    </xf>
    <xf numFmtId="0" fontId="13" fillId="0" borderId="0" xfId="0" applyFont="1"/>
    <xf numFmtId="4" fontId="14" fillId="0" borderId="1" xfId="0" applyNumberFormat="1" applyFont="1" applyBorder="1"/>
    <xf numFmtId="0" fontId="33" fillId="0" borderId="0" xfId="0" applyFont="1"/>
    <xf numFmtId="0" fontId="35" fillId="0" borderId="0" xfId="0" applyFont="1"/>
    <xf numFmtId="0" fontId="36" fillId="0" borderId="0" xfId="0" applyFont="1"/>
    <xf numFmtId="4" fontId="11" fillId="0" borderId="0" xfId="0" applyNumberFormat="1" applyFont="1"/>
    <xf numFmtId="0" fontId="37" fillId="0" borderId="0" xfId="0" applyFont="1"/>
    <xf numFmtId="0" fontId="38" fillId="0" borderId="0" xfId="0" applyFont="1"/>
    <xf numFmtId="0" fontId="39" fillId="0" borderId="0" xfId="0" applyFont="1" applyAlignment="1">
      <alignment vertical="center"/>
    </xf>
    <xf numFmtId="0" fontId="40" fillId="0" borderId="0" xfId="0" applyFont="1"/>
    <xf numFmtId="43" fontId="40" fillId="0" borderId="0" xfId="1" applyFont="1"/>
    <xf numFmtId="0" fontId="41" fillId="0" borderId="0" xfId="0" applyFont="1"/>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xf>
    <xf numFmtId="0" fontId="4" fillId="0" borderId="0" xfId="0" applyFont="1" applyAlignment="1">
      <alignment horizontal="left"/>
    </xf>
    <xf numFmtId="0" fontId="27" fillId="0" borderId="0" xfId="0" applyFont="1" applyAlignment="1">
      <alignment horizontal="left" vertical="top" wrapText="1"/>
    </xf>
    <xf numFmtId="0" fontId="39"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121284</xdr:rowOff>
    </xdr:from>
    <xdr:to>
      <xdr:col>1</xdr:col>
      <xdr:colOff>1009650</xdr:colOff>
      <xdr:row>1</xdr:row>
      <xdr:rowOff>6350</xdr:rowOff>
    </xdr:to>
    <xdr:pic>
      <xdr:nvPicPr>
        <xdr:cNvPr id="2" name="Picture 1">
          <a:extLst>
            <a:ext uri="{FF2B5EF4-FFF2-40B4-BE49-F238E27FC236}">
              <a16:creationId xmlns:a16="http://schemas.microsoft.com/office/drawing/2014/main" id="{D720B44F-062D-46FD-ABE9-FB280D38D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1284"/>
          <a:ext cx="952500" cy="539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31749</xdr:colOff>
      <xdr:row>0</xdr:row>
      <xdr:rowOff>95250</xdr:rowOff>
    </xdr:from>
    <xdr:to>
      <xdr:col>1</xdr:col>
      <xdr:colOff>1007808</xdr:colOff>
      <xdr:row>1</xdr:row>
      <xdr:rowOff>0</xdr:rowOff>
    </xdr:to>
    <xdr:pic>
      <xdr:nvPicPr>
        <xdr:cNvPr id="2" name="Picture 1">
          <a:extLst>
            <a:ext uri="{FF2B5EF4-FFF2-40B4-BE49-F238E27FC236}">
              <a16:creationId xmlns:a16="http://schemas.microsoft.com/office/drawing/2014/main" id="{A93F5F15-4D44-462A-816A-4A8424AF66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699" y="95250"/>
          <a:ext cx="976059" cy="552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1"/>
  <sheetViews>
    <sheetView showGridLines="0" showRowColHeaders="0" tabSelected="1" zoomScaleNormal="100" zoomScaleSheetLayoutView="100" workbookViewId="0">
      <selection activeCell="F6" sqref="F6"/>
    </sheetView>
  </sheetViews>
  <sheetFormatPr defaultColWidth="9.1796875" defaultRowHeight="12.5" x14ac:dyDescent="0.25"/>
  <cols>
    <col min="1" max="1" width="5.1796875" style="47" customWidth="1"/>
    <col min="2" max="6" width="19.54296875" style="30" customWidth="1"/>
    <col min="7" max="7" width="9.81640625" style="30" customWidth="1"/>
    <col min="8" max="8" width="18" style="30" customWidth="1"/>
    <col min="9" max="9" width="57" style="30" bestFit="1" customWidth="1"/>
    <col min="10" max="10" width="13.54296875" style="30" customWidth="1"/>
    <col min="11" max="16384" width="9.1796875" style="30"/>
  </cols>
  <sheetData>
    <row r="1" spans="1:21" s="1" customFormat="1" ht="51.65" customHeight="1" x14ac:dyDescent="0.3">
      <c r="F1" s="2"/>
      <c r="G1" s="2"/>
    </row>
    <row r="2" spans="1:21" s="1" customFormat="1" ht="30" customHeight="1" x14ac:dyDescent="0.5">
      <c r="B2" s="3" t="s">
        <v>56</v>
      </c>
      <c r="C2" s="4"/>
      <c r="D2" s="4"/>
      <c r="E2" s="4"/>
      <c r="F2" s="5" t="s">
        <v>19</v>
      </c>
      <c r="G2" s="2"/>
    </row>
    <row r="3" spans="1:21" s="1" customFormat="1" ht="15.75" customHeight="1" x14ac:dyDescent="0.3">
      <c r="F3" s="2"/>
      <c r="G3" s="2"/>
      <c r="T3" s="6"/>
      <c r="U3" s="6"/>
    </row>
    <row r="4" spans="1:21" s="7" customFormat="1" ht="20.25" customHeight="1" x14ac:dyDescent="0.35">
      <c r="B4" s="8" t="s">
        <v>5</v>
      </c>
      <c r="C4" s="8"/>
      <c r="D4" s="8"/>
      <c r="E4" s="8"/>
      <c r="F4" s="9"/>
      <c r="G4" s="9"/>
      <c r="T4" s="10"/>
      <c r="U4" s="11"/>
    </row>
    <row r="5" spans="1:21" s="1" customFormat="1" ht="18" customHeight="1" x14ac:dyDescent="0.3">
      <c r="A5" s="12"/>
      <c r="B5" s="13"/>
      <c r="C5" s="13"/>
      <c r="D5" s="13"/>
      <c r="E5" s="13"/>
      <c r="F5" s="14" t="s">
        <v>6</v>
      </c>
      <c r="G5" s="15"/>
      <c r="K5" s="16"/>
    </row>
    <row r="6" spans="1:21" s="7" customFormat="1" ht="18" customHeight="1" x14ac:dyDescent="0.3">
      <c r="B6" s="17" t="s">
        <v>33</v>
      </c>
      <c r="C6" s="8"/>
      <c r="D6" s="8"/>
      <c r="E6" s="8"/>
      <c r="F6" s="18">
        <v>70000</v>
      </c>
      <c r="G6" s="9"/>
      <c r="T6" s="10"/>
      <c r="U6" s="11"/>
    </row>
    <row r="7" spans="1:21" s="7" customFormat="1" ht="18" customHeight="1" x14ac:dyDescent="0.3">
      <c r="B7" s="17"/>
      <c r="C7" s="8"/>
      <c r="D7" s="8"/>
      <c r="E7" s="8"/>
      <c r="F7" s="9"/>
      <c r="G7" s="9"/>
      <c r="T7" s="10"/>
      <c r="U7" s="11"/>
    </row>
    <row r="8" spans="1:21" s="7" customFormat="1" ht="18" customHeight="1" x14ac:dyDescent="0.3">
      <c r="B8" s="17" t="s">
        <v>37</v>
      </c>
      <c r="C8" s="8"/>
      <c r="D8" s="8"/>
      <c r="E8" s="8"/>
      <c r="F8" s="19">
        <v>450000</v>
      </c>
      <c r="G8" s="9"/>
      <c r="T8" s="10"/>
      <c r="U8" s="11"/>
    </row>
    <row r="9" spans="1:21" s="7" customFormat="1" ht="18" customHeight="1" x14ac:dyDescent="0.3">
      <c r="B9" s="17" t="s">
        <v>38</v>
      </c>
      <c r="C9" s="8"/>
      <c r="D9" s="8"/>
      <c r="E9" s="8"/>
      <c r="F9" s="19">
        <v>0</v>
      </c>
      <c r="G9" s="9"/>
      <c r="T9" s="10"/>
      <c r="U9" s="11"/>
    </row>
    <row r="10" spans="1:21" s="7" customFormat="1" ht="18" customHeight="1" x14ac:dyDescent="0.3">
      <c r="B10" s="17" t="s">
        <v>45</v>
      </c>
      <c r="C10" s="8"/>
      <c r="D10" s="8"/>
      <c r="E10" s="8"/>
      <c r="F10" s="19">
        <v>0</v>
      </c>
      <c r="G10" s="9"/>
      <c r="T10" s="10"/>
      <c r="U10" s="11"/>
    </row>
    <row r="11" spans="1:21" s="7" customFormat="1" ht="18" customHeight="1" x14ac:dyDescent="0.3">
      <c r="B11" s="20" t="s">
        <v>46</v>
      </c>
      <c r="C11" s="8"/>
      <c r="D11" s="8"/>
      <c r="E11" s="8"/>
      <c r="F11" s="21">
        <f>SUM(F8:F10)</f>
        <v>450000</v>
      </c>
      <c r="G11" s="9"/>
      <c r="T11" s="10"/>
      <c r="U11" s="11"/>
    </row>
    <row r="12" spans="1:21" s="7" customFormat="1" ht="18" customHeight="1" x14ac:dyDescent="0.35">
      <c r="B12" s="8"/>
      <c r="C12" s="8"/>
      <c r="D12" s="8"/>
      <c r="E12" s="8"/>
      <c r="F12" s="9"/>
      <c r="G12" s="9"/>
      <c r="T12" s="10"/>
      <c r="U12" s="11"/>
    </row>
    <row r="13" spans="1:21" s="1" customFormat="1" ht="18" customHeight="1" x14ac:dyDescent="0.3">
      <c r="A13" s="22"/>
      <c r="B13" s="23" t="s">
        <v>47</v>
      </c>
      <c r="C13" s="17"/>
      <c r="D13" s="17"/>
      <c r="E13" s="17"/>
      <c r="F13" s="21">
        <f>F8+F9</f>
        <v>450000</v>
      </c>
      <c r="G13" s="17"/>
      <c r="H13" s="17"/>
      <c r="K13" s="17"/>
    </row>
    <row r="14" spans="1:21" s="7" customFormat="1" ht="18" customHeight="1" x14ac:dyDescent="0.3">
      <c r="B14" s="8"/>
      <c r="C14" s="8"/>
      <c r="D14" s="8"/>
      <c r="E14" s="8"/>
      <c r="F14" s="9"/>
      <c r="G14" s="9"/>
      <c r="H14" s="17"/>
      <c r="T14" s="10"/>
      <c r="U14" s="11"/>
    </row>
    <row r="15" spans="1:21" s="1" customFormat="1" ht="18" customHeight="1" x14ac:dyDescent="0.3">
      <c r="A15" s="22"/>
      <c r="B15" s="17" t="s">
        <v>48</v>
      </c>
      <c r="C15" s="21"/>
      <c r="D15" s="21"/>
      <c r="E15" s="21"/>
      <c r="F15" s="19">
        <v>30000</v>
      </c>
      <c r="G15" s="17"/>
      <c r="H15" s="17"/>
      <c r="K15" s="17"/>
    </row>
    <row r="16" spans="1:21" s="1" customFormat="1" ht="18" customHeight="1" x14ac:dyDescent="0.3">
      <c r="A16" s="22"/>
      <c r="B16" s="17" t="s">
        <v>39</v>
      </c>
      <c r="C16" s="21"/>
      <c r="D16" s="21"/>
      <c r="E16" s="21"/>
      <c r="F16" s="19">
        <v>0</v>
      </c>
      <c r="G16" s="17"/>
      <c r="K16" s="17"/>
    </row>
    <row r="17" spans="1:21" s="1" customFormat="1" ht="18" customHeight="1" x14ac:dyDescent="0.3">
      <c r="A17" s="12"/>
      <c r="B17" s="20"/>
      <c r="C17" s="13"/>
      <c r="D17" s="13"/>
      <c r="E17" s="13"/>
      <c r="F17" s="9"/>
      <c r="G17" s="15"/>
      <c r="K17" s="16"/>
    </row>
    <row r="18" spans="1:21" s="1" customFormat="1" ht="18" customHeight="1" x14ac:dyDescent="0.3">
      <c r="A18" s="22"/>
      <c r="B18" s="23" t="s">
        <v>7</v>
      </c>
      <c r="C18" s="23"/>
      <c r="D18" s="23"/>
      <c r="E18" s="23"/>
      <c r="F18" s="21">
        <f>IF(F11&gt;F6,IF((F13-F15)&gt;0,F13-F15,0),0)</f>
        <v>420000</v>
      </c>
      <c r="G18" s="17"/>
      <c r="K18" s="17"/>
    </row>
    <row r="19" spans="1:21" s="7" customFormat="1" ht="18" customHeight="1" x14ac:dyDescent="0.35">
      <c r="B19" s="8"/>
      <c r="C19" s="8"/>
      <c r="D19" s="8"/>
      <c r="E19" s="8"/>
      <c r="F19" s="9"/>
      <c r="G19" s="9"/>
      <c r="T19" s="10"/>
      <c r="U19" s="11"/>
    </row>
    <row r="20" spans="1:21" s="1" customFormat="1" ht="14" x14ac:dyDescent="0.3">
      <c r="A20" s="22"/>
      <c r="B20" s="24" t="s">
        <v>8</v>
      </c>
      <c r="C20" s="24"/>
      <c r="D20" s="24"/>
      <c r="E20" s="24"/>
      <c r="F20" s="17">
        <f>F18*0.2</f>
        <v>84000</v>
      </c>
      <c r="G20" s="17"/>
      <c r="K20" s="17"/>
    </row>
    <row r="21" spans="1:21" s="1" customFormat="1" ht="14" x14ac:dyDescent="0.3">
      <c r="A21" s="22"/>
      <c r="B21" s="25">
        <v>16667</v>
      </c>
      <c r="C21" s="26"/>
      <c r="D21" s="26"/>
      <c r="E21" s="26"/>
      <c r="F21" s="26">
        <f>B21</f>
        <v>16667</v>
      </c>
      <c r="G21" s="17"/>
      <c r="K21" s="17"/>
    </row>
    <row r="22" spans="1:21" s="1" customFormat="1" ht="14" x14ac:dyDescent="0.3">
      <c r="A22" s="22"/>
      <c r="B22" s="26" t="s">
        <v>10</v>
      </c>
      <c r="C22" s="26"/>
      <c r="D22" s="26"/>
      <c r="E22" s="26"/>
      <c r="F22" s="26">
        <f>0.01*F18</f>
        <v>4200</v>
      </c>
      <c r="G22" s="17"/>
      <c r="K22" s="17"/>
    </row>
    <row r="23" spans="1:21" s="1" customFormat="1" ht="14" x14ac:dyDescent="0.3">
      <c r="A23" s="22"/>
      <c r="B23" s="17" t="s">
        <v>9</v>
      </c>
      <c r="C23" s="17"/>
      <c r="D23" s="17"/>
      <c r="E23" s="17"/>
      <c r="F23" s="17">
        <f>IF(F18=0,0,IF(F21&gt;F22,F21,F22))</f>
        <v>16667</v>
      </c>
      <c r="G23" s="17"/>
      <c r="K23" s="17"/>
    </row>
    <row r="24" spans="1:21" s="1" customFormat="1" ht="18" customHeight="1" x14ac:dyDescent="0.3">
      <c r="A24" s="22"/>
      <c r="B24" s="23" t="s">
        <v>23</v>
      </c>
      <c r="C24" s="23"/>
      <c r="D24" s="23"/>
      <c r="E24" s="23"/>
      <c r="F24" s="27">
        <f>F20+F23</f>
        <v>100667</v>
      </c>
      <c r="G24" s="28"/>
      <c r="K24" s="28"/>
    </row>
    <row r="25" spans="1:21" s="7" customFormat="1" ht="18" customHeight="1" x14ac:dyDescent="0.35">
      <c r="B25" s="8"/>
      <c r="C25" s="8"/>
      <c r="D25" s="8"/>
      <c r="E25" s="8"/>
      <c r="F25" s="9"/>
      <c r="G25" s="9"/>
      <c r="T25" s="10"/>
      <c r="U25" s="11"/>
    </row>
    <row r="26" spans="1:21" s="1" customFormat="1" ht="18" customHeight="1" x14ac:dyDescent="0.3">
      <c r="A26" s="29"/>
      <c r="B26" s="23" t="s">
        <v>31</v>
      </c>
      <c r="C26" s="23"/>
      <c r="D26" s="23"/>
      <c r="E26" s="23"/>
      <c r="F26" s="21">
        <f>F15+F16+F24</f>
        <v>130667</v>
      </c>
      <c r="G26" s="17"/>
      <c r="K26" s="17"/>
    </row>
    <row r="27" spans="1:21" s="7" customFormat="1" ht="18" customHeight="1" x14ac:dyDescent="0.35">
      <c r="B27" s="8"/>
      <c r="C27" s="8"/>
      <c r="D27" s="8"/>
      <c r="E27" s="8"/>
      <c r="F27" s="9"/>
      <c r="G27" s="9"/>
      <c r="T27" s="10"/>
      <c r="U27" s="11"/>
    </row>
    <row r="28" spans="1:21" s="1" customFormat="1" ht="18" customHeight="1" x14ac:dyDescent="0.3">
      <c r="A28" s="29"/>
      <c r="B28" s="23" t="s">
        <v>44</v>
      </c>
      <c r="C28" s="23"/>
      <c r="D28" s="23"/>
      <c r="E28" s="23"/>
      <c r="F28" s="21">
        <f>IF(F26&gt;=F13,0,F13-F26)</f>
        <v>319333</v>
      </c>
      <c r="G28" s="17"/>
      <c r="K28" s="17"/>
    </row>
    <row r="29" spans="1:21" s="7" customFormat="1" ht="18" customHeight="1" x14ac:dyDescent="0.35">
      <c r="B29" s="8"/>
      <c r="C29" s="8"/>
      <c r="D29" s="8"/>
      <c r="E29" s="8"/>
      <c r="F29" s="9"/>
      <c r="G29" s="9"/>
      <c r="T29" s="10"/>
      <c r="U29" s="11"/>
    </row>
    <row r="30" spans="1:21" s="1" customFormat="1" ht="18" customHeight="1" x14ac:dyDescent="0.3">
      <c r="A30" s="22"/>
      <c r="B30" s="23" t="s">
        <v>14</v>
      </c>
      <c r="C30" s="23"/>
      <c r="D30" s="23"/>
      <c r="E30" s="23"/>
      <c r="F30" s="21">
        <f>IF(F11&gt;F6,F43,0)</f>
        <v>59306.58666666667</v>
      </c>
      <c r="G30" s="30"/>
      <c r="H30" s="30"/>
    </row>
    <row r="31" spans="1:21" s="1" customFormat="1" ht="18" customHeight="1" x14ac:dyDescent="0.3">
      <c r="A31" s="22"/>
      <c r="B31" s="20" t="s">
        <v>15</v>
      </c>
      <c r="C31" s="20"/>
      <c r="D31" s="20"/>
      <c r="E31" s="20"/>
      <c r="F31" s="17">
        <f>F11*0.01</f>
        <v>4500</v>
      </c>
      <c r="G31" s="31"/>
    </row>
    <row r="32" spans="1:21" s="1" customFormat="1" ht="18" customHeight="1" thickBot="1" x14ac:dyDescent="0.35">
      <c r="A32" s="22"/>
      <c r="B32" s="23" t="s">
        <v>3</v>
      </c>
      <c r="C32" s="23"/>
      <c r="D32" s="23"/>
      <c r="E32" s="23"/>
      <c r="F32" s="32">
        <f>IF(F11&gt;F6,IF(F31&gt;F30,F31,F30),0)</f>
        <v>59306.58666666667</v>
      </c>
      <c r="G32" s="33" t="str">
        <f>IF(F11&gt;F6,".","MINIMUM WAGE EMPLOYEE - NO TAX")</f>
        <v>.</v>
      </c>
    </row>
    <row r="33" spans="1:7" s="1" customFormat="1" ht="20.25" customHeight="1" thickTop="1" x14ac:dyDescent="0.3">
      <c r="A33" s="22"/>
      <c r="B33" s="23"/>
      <c r="C33" s="23"/>
      <c r="D33" s="23"/>
      <c r="E33" s="23"/>
      <c r="F33" s="34"/>
      <c r="G33" s="35"/>
    </row>
    <row r="34" spans="1:7" s="1" customFormat="1" ht="20.25" customHeight="1" x14ac:dyDescent="0.3">
      <c r="A34" s="12"/>
      <c r="B34" s="36"/>
      <c r="C34" s="36"/>
      <c r="D34" s="36"/>
      <c r="E34" s="36"/>
      <c r="F34" s="34"/>
      <c r="G34" s="36"/>
    </row>
    <row r="35" spans="1:7" s="1" customFormat="1" ht="20.25" customHeight="1" x14ac:dyDescent="0.3">
      <c r="A35" s="12"/>
      <c r="B35" s="70" t="s">
        <v>22</v>
      </c>
      <c r="C35" s="70"/>
      <c r="D35" s="71" t="s">
        <v>0</v>
      </c>
      <c r="E35" s="71" t="s">
        <v>1</v>
      </c>
      <c r="F35" s="71" t="s">
        <v>2</v>
      </c>
    </row>
    <row r="36" spans="1:7" s="1" customFormat="1" ht="20.25" customHeight="1" x14ac:dyDescent="0.3">
      <c r="A36" s="12"/>
      <c r="B36" s="37" t="s">
        <v>12</v>
      </c>
      <c r="C36" s="37" t="s">
        <v>13</v>
      </c>
      <c r="D36" s="71"/>
      <c r="E36" s="71"/>
      <c r="F36" s="71"/>
    </row>
    <row r="37" spans="1:7" s="1" customFormat="1" ht="20.25" customHeight="1" x14ac:dyDescent="0.3">
      <c r="A37" s="12"/>
      <c r="B37" s="38">
        <v>0</v>
      </c>
      <c r="C37" s="38">
        <f>'YTD Calc'!C47/12</f>
        <v>25000</v>
      </c>
      <c r="D37" s="39">
        <f>IF(F28&lt;=C37,F28,C37)</f>
        <v>25000</v>
      </c>
      <c r="E37" s="40">
        <v>7.0000000000000007E-2</v>
      </c>
      <c r="F37" s="39">
        <f>D37*E37</f>
        <v>1750.0000000000002</v>
      </c>
    </row>
    <row r="38" spans="1:7" s="1" customFormat="1" ht="20.25" customHeight="1" x14ac:dyDescent="0.3">
      <c r="A38" s="12"/>
      <c r="B38" s="41">
        <f>C37+0.01</f>
        <v>25000.01</v>
      </c>
      <c r="C38" s="38">
        <f>'YTD Calc'!C48/12</f>
        <v>50000</v>
      </c>
      <c r="D38" s="42">
        <f>IF(F$28&gt;=C38,C38-C37,IF(F$28-B38&gt;0,F$28-C37,0))</f>
        <v>25000</v>
      </c>
      <c r="E38" s="43">
        <v>0.11</v>
      </c>
      <c r="F38" s="42">
        <f t="shared" ref="F38:F42" si="0">D38*E38</f>
        <v>2750</v>
      </c>
    </row>
    <row r="39" spans="1:7" s="1" customFormat="1" ht="20.25" customHeight="1" x14ac:dyDescent="0.3">
      <c r="A39" s="12"/>
      <c r="B39" s="41">
        <f t="shared" ref="B39:B42" si="1">C38+0.01</f>
        <v>50000.01</v>
      </c>
      <c r="C39" s="38">
        <f>'YTD Calc'!C49/12</f>
        <v>91666.666666666672</v>
      </c>
      <c r="D39" s="42">
        <f t="shared" ref="D39:D41" si="2">IF(F$28&gt;=C39,C39-C38,IF(F$28-B39&gt;0,F$28-C38,0))</f>
        <v>41666.666666666672</v>
      </c>
      <c r="E39" s="43">
        <v>0.15</v>
      </c>
      <c r="F39" s="42">
        <f t="shared" si="0"/>
        <v>6250.0000000000009</v>
      </c>
    </row>
    <row r="40" spans="1:7" s="1" customFormat="1" ht="20.25" customHeight="1" x14ac:dyDescent="0.3">
      <c r="A40" s="12"/>
      <c r="B40" s="41">
        <f t="shared" si="1"/>
        <v>91666.676666666666</v>
      </c>
      <c r="C40" s="38">
        <f>'YTD Calc'!C50/12</f>
        <v>133333.33333333334</v>
      </c>
      <c r="D40" s="42">
        <f t="shared" si="2"/>
        <v>41666.666666666672</v>
      </c>
      <c r="E40" s="43">
        <v>0.19</v>
      </c>
      <c r="F40" s="42">
        <f t="shared" si="0"/>
        <v>7916.6666666666679</v>
      </c>
    </row>
    <row r="41" spans="1:7" s="1" customFormat="1" ht="20.25" customHeight="1" x14ac:dyDescent="0.3">
      <c r="A41" s="12"/>
      <c r="B41" s="41">
        <f t="shared" si="1"/>
        <v>133333.34333333335</v>
      </c>
      <c r="C41" s="38">
        <f>'YTD Calc'!C51/12</f>
        <v>266666.66666666669</v>
      </c>
      <c r="D41" s="42">
        <f t="shared" si="2"/>
        <v>133333.33333333334</v>
      </c>
      <c r="E41" s="43">
        <v>0.21</v>
      </c>
      <c r="F41" s="42">
        <f t="shared" si="0"/>
        <v>28000</v>
      </c>
    </row>
    <row r="42" spans="1:7" s="1" customFormat="1" ht="20.25" customHeight="1" x14ac:dyDescent="0.3">
      <c r="A42" s="12"/>
      <c r="B42" s="41">
        <f t="shared" si="1"/>
        <v>266666.6766666667</v>
      </c>
      <c r="C42" s="44" t="s">
        <v>11</v>
      </c>
      <c r="D42" s="42">
        <f>IF(F$28&gt;=C42,C42-C41,IF(F$28-B42&gt;0,F$28-C41,0))</f>
        <v>52666.333333333314</v>
      </c>
      <c r="E42" s="43">
        <v>0.24</v>
      </c>
      <c r="F42" s="42">
        <f t="shared" si="0"/>
        <v>12639.919999999995</v>
      </c>
    </row>
    <row r="43" spans="1:7" s="1" customFormat="1" ht="20.25" customHeight="1" thickBot="1" x14ac:dyDescent="0.35">
      <c r="A43" s="12"/>
      <c r="B43" s="20"/>
      <c r="C43" s="20"/>
      <c r="D43" s="45">
        <f>SUM(D37:D42)</f>
        <v>319333</v>
      </c>
      <c r="E43" s="46"/>
      <c r="F43" s="45">
        <f t="shared" ref="F43" si="3">SUM(F37:F42)</f>
        <v>59306.58666666667</v>
      </c>
    </row>
    <row r="44" spans="1:7" s="1" customFormat="1" ht="14.5" customHeight="1" x14ac:dyDescent="0.3">
      <c r="A44" s="12"/>
    </row>
    <row r="45" spans="1:7" s="1" customFormat="1" ht="14.5" customHeight="1" x14ac:dyDescent="0.3">
      <c r="A45" s="12"/>
    </row>
    <row r="46" spans="1:7" s="48" customFormat="1" ht="11.5" x14ac:dyDescent="0.25">
      <c r="B46" s="49" t="s">
        <v>49</v>
      </c>
      <c r="C46" s="50"/>
      <c r="D46" s="51"/>
      <c r="E46" s="50"/>
      <c r="F46" s="52"/>
    </row>
    <row r="47" spans="1:7" s="48" customFormat="1" ht="22.4" customHeight="1" x14ac:dyDescent="0.2">
      <c r="B47" s="73" t="s">
        <v>50</v>
      </c>
      <c r="C47" s="73"/>
      <c r="D47" s="73"/>
      <c r="E47" s="73"/>
      <c r="F47" s="73"/>
    </row>
    <row r="48" spans="1:7" s="48" customFormat="1" ht="11.5" x14ac:dyDescent="0.25">
      <c r="B48" s="49" t="s">
        <v>51</v>
      </c>
      <c r="C48" s="50"/>
      <c r="D48" s="51"/>
      <c r="E48" s="50"/>
      <c r="F48" s="52"/>
    </row>
    <row r="49" spans="2:6" s="48" customFormat="1" ht="11.5" x14ac:dyDescent="0.25">
      <c r="B49" s="49" t="s">
        <v>58</v>
      </c>
      <c r="C49" s="50"/>
      <c r="D49" s="51"/>
      <c r="E49" s="50"/>
      <c r="F49" s="52"/>
    </row>
    <row r="50" spans="2:6" s="48" customFormat="1" ht="11.5" x14ac:dyDescent="0.25">
      <c r="B50" s="49" t="s">
        <v>52</v>
      </c>
      <c r="C50" s="50"/>
      <c r="D50" s="51"/>
      <c r="E50" s="50"/>
      <c r="F50" s="52"/>
    </row>
    <row r="51" spans="2:6" ht="14" x14ac:dyDescent="0.3">
      <c r="B51" s="72"/>
      <c r="C51" s="72"/>
      <c r="D51" s="72"/>
      <c r="E51" s="72"/>
      <c r="F51" s="72"/>
    </row>
  </sheetData>
  <sheetProtection algorithmName="SHA-512" hashValue="gR7abV6BzUJh85qSBdmeRqeKE8fOT9iAVttum80D7Z5DFpPZaqjZFS9w43zWifWnuq2b8zQ15zbbADlbngXNpw==" saltValue="t0soA4wy0SqRjpD7P3OhKQ==" spinCount="100000" sheet="1" selectLockedCells="1"/>
  <mergeCells count="6">
    <mergeCell ref="B35:C35"/>
    <mergeCell ref="D35:D36"/>
    <mergeCell ref="E35:E36"/>
    <mergeCell ref="F35:F36"/>
    <mergeCell ref="B51:F51"/>
    <mergeCell ref="B47:F47"/>
  </mergeCells>
  <dataValidations count="1">
    <dataValidation type="list" allowBlank="1" showErrorMessage="1" errorTitle="QUESTION" error="Please select from the options provided in the drop down list." sqref="F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72"/>
  <sheetViews>
    <sheetView showGridLines="0" showRowColHeaders="0" zoomScaleNormal="100" zoomScaleSheetLayoutView="100" workbookViewId="0">
      <selection activeCell="F6" sqref="F6"/>
    </sheetView>
  </sheetViews>
  <sheetFormatPr defaultColWidth="9.1796875" defaultRowHeight="12.5" x14ac:dyDescent="0.25"/>
  <cols>
    <col min="1" max="1" width="5.1796875" style="47" customWidth="1"/>
    <col min="2" max="2" width="21.453125" style="30" customWidth="1"/>
    <col min="3" max="5" width="19.54296875" style="30" customWidth="1"/>
    <col min="6" max="6" width="24.81640625" style="30" customWidth="1"/>
    <col min="7" max="7" width="6.54296875" style="30" customWidth="1"/>
    <col min="8" max="8" width="24.54296875" style="30" customWidth="1"/>
    <col min="9" max="9" width="13.54296875" style="30" customWidth="1"/>
    <col min="10" max="16384" width="9.1796875" style="30"/>
  </cols>
  <sheetData>
    <row r="1" spans="1:20" s="1" customFormat="1" ht="51" customHeight="1" x14ac:dyDescent="0.3">
      <c r="G1" s="2"/>
    </row>
    <row r="2" spans="1:20" s="53" customFormat="1" ht="30" customHeight="1" x14ac:dyDescent="0.5">
      <c r="B2" s="3" t="s">
        <v>57</v>
      </c>
      <c r="C2" s="4"/>
      <c r="D2" s="4"/>
      <c r="E2" s="4"/>
      <c r="F2" s="5" t="s">
        <v>19</v>
      </c>
    </row>
    <row r="3" spans="1:20" s="1" customFormat="1" ht="15.75" customHeight="1" x14ac:dyDescent="0.3">
      <c r="F3" s="2"/>
      <c r="S3" s="6"/>
      <c r="T3" s="6"/>
    </row>
    <row r="4" spans="1:20" s="7" customFormat="1" ht="20.25" customHeight="1" x14ac:dyDescent="0.3">
      <c r="B4" s="8" t="s">
        <v>5</v>
      </c>
      <c r="C4" s="8"/>
      <c r="D4" s="8"/>
      <c r="E4" s="8"/>
      <c r="F4" s="9"/>
      <c r="G4" s="1"/>
      <c r="H4" s="1"/>
      <c r="S4" s="10"/>
      <c r="T4" s="11"/>
    </row>
    <row r="5" spans="1:20" s="7" customFormat="1" ht="20.25" customHeight="1" x14ac:dyDescent="0.3">
      <c r="B5" s="8"/>
      <c r="C5" s="8"/>
      <c r="D5" s="8"/>
      <c r="E5" s="8"/>
      <c r="F5" s="9"/>
      <c r="G5" s="1"/>
      <c r="H5" s="1"/>
      <c r="S5" s="10"/>
      <c r="T5" s="11"/>
    </row>
    <row r="6" spans="1:20" s="7" customFormat="1" ht="20.25" customHeight="1" x14ac:dyDescent="0.3">
      <c r="B6" s="17" t="s">
        <v>16</v>
      </c>
      <c r="C6" s="8"/>
      <c r="D6" s="8"/>
      <c r="E6" s="8"/>
      <c r="F6" s="54">
        <v>12</v>
      </c>
      <c r="G6" s="55" t="s">
        <v>21</v>
      </c>
      <c r="H6" s="17"/>
      <c r="S6" s="10"/>
      <c r="T6" s="11"/>
    </row>
    <row r="7" spans="1:20" s="7" customFormat="1" ht="20.25" customHeight="1" x14ac:dyDescent="0.3">
      <c r="B7" s="8"/>
      <c r="C7" s="8"/>
      <c r="D7" s="8"/>
      <c r="E7" s="8"/>
      <c r="F7" s="56"/>
      <c r="G7" s="1"/>
      <c r="H7" s="17"/>
      <c r="S7" s="10"/>
      <c r="T7" s="11"/>
    </row>
    <row r="8" spans="1:20" s="1" customFormat="1" ht="18" customHeight="1" x14ac:dyDescent="0.3">
      <c r="A8" s="12"/>
      <c r="B8" s="13"/>
      <c r="C8" s="13"/>
      <c r="D8" s="13"/>
      <c r="E8" s="13"/>
      <c r="F8" s="14" t="s">
        <v>35</v>
      </c>
      <c r="H8" s="17"/>
      <c r="J8" s="16"/>
    </row>
    <row r="9" spans="1:20" s="1" customFormat="1" ht="18" customHeight="1" x14ac:dyDescent="0.3">
      <c r="A9" s="12"/>
      <c r="B9" s="20" t="s">
        <v>41</v>
      </c>
      <c r="C9" s="13"/>
      <c r="D9" s="13"/>
      <c r="E9" s="13"/>
      <c r="F9" s="57">
        <v>840000</v>
      </c>
      <c r="H9" s="17"/>
      <c r="J9" s="16"/>
    </row>
    <row r="10" spans="1:20" s="1" customFormat="1" ht="18" customHeight="1" x14ac:dyDescent="0.3">
      <c r="A10" s="12"/>
      <c r="B10" s="20"/>
      <c r="C10" s="13"/>
      <c r="D10" s="13"/>
      <c r="E10" s="13"/>
      <c r="F10" s="56"/>
      <c r="H10" s="17"/>
      <c r="J10" s="16"/>
    </row>
    <row r="11" spans="1:20" s="1" customFormat="1" ht="18" customHeight="1" x14ac:dyDescent="0.3">
      <c r="A11" s="12"/>
      <c r="B11" s="17" t="s">
        <v>37</v>
      </c>
      <c r="C11" s="13"/>
      <c r="D11" s="13"/>
      <c r="E11" s="13"/>
      <c r="F11" s="19">
        <v>2400000</v>
      </c>
      <c r="H11" s="17"/>
      <c r="J11" s="16"/>
    </row>
    <row r="12" spans="1:20" s="1" customFormat="1" ht="18" customHeight="1" x14ac:dyDescent="0.3">
      <c r="A12" s="12"/>
      <c r="B12" s="17" t="s">
        <v>38</v>
      </c>
      <c r="C12" s="13"/>
      <c r="D12" s="13"/>
      <c r="E12" s="13"/>
      <c r="F12" s="19">
        <v>0</v>
      </c>
      <c r="H12" s="17"/>
      <c r="J12" s="16"/>
    </row>
    <row r="13" spans="1:20" s="1" customFormat="1" ht="18" customHeight="1" x14ac:dyDescent="0.3">
      <c r="A13" s="12"/>
      <c r="B13" s="17" t="s">
        <v>45</v>
      </c>
      <c r="C13" s="13"/>
      <c r="D13" s="13"/>
      <c r="E13" s="13"/>
      <c r="F13" s="19">
        <v>0</v>
      </c>
      <c r="H13" s="17"/>
      <c r="J13" s="16"/>
    </row>
    <row r="14" spans="1:20" s="1" customFormat="1" ht="18" customHeight="1" x14ac:dyDescent="0.3">
      <c r="A14" s="12"/>
      <c r="B14" s="20" t="s">
        <v>53</v>
      </c>
      <c r="C14" s="58"/>
      <c r="D14" s="58"/>
      <c r="E14" s="58"/>
      <c r="F14" s="59">
        <f>SUM(F11:F13)</f>
        <v>2400000</v>
      </c>
      <c r="H14" s="20"/>
      <c r="J14" s="16"/>
    </row>
    <row r="15" spans="1:20" s="1" customFormat="1" ht="18" customHeight="1" x14ac:dyDescent="0.3">
      <c r="A15" s="22"/>
      <c r="B15" s="23" t="s">
        <v>42</v>
      </c>
      <c r="C15" s="23"/>
      <c r="D15" s="23"/>
      <c r="E15" s="23"/>
      <c r="F15" s="21">
        <f>F14*12/F6</f>
        <v>2400000</v>
      </c>
      <c r="H15" s="8"/>
      <c r="J15" s="17"/>
    </row>
    <row r="16" spans="1:20" s="1" customFormat="1" ht="18" customHeight="1" x14ac:dyDescent="0.3">
      <c r="A16" s="12"/>
      <c r="B16" s="20"/>
      <c r="C16" s="13"/>
      <c r="D16" s="13"/>
      <c r="E16" s="13"/>
      <c r="F16" s="21"/>
      <c r="H16" s="23"/>
      <c r="J16" s="16"/>
    </row>
    <row r="17" spans="1:10" s="1" customFormat="1" ht="18" customHeight="1" x14ac:dyDescent="0.3">
      <c r="A17" s="22"/>
      <c r="B17" s="17" t="s">
        <v>36</v>
      </c>
      <c r="C17" s="23"/>
      <c r="D17" s="23"/>
      <c r="E17" s="23"/>
      <c r="F17" s="17">
        <f>F11+F12</f>
        <v>2400000</v>
      </c>
      <c r="G17" s="60"/>
      <c r="H17" s="8"/>
      <c r="J17" s="17"/>
    </row>
    <row r="18" spans="1:10" s="1" customFormat="1" ht="18" customHeight="1" x14ac:dyDescent="0.3">
      <c r="A18" s="22"/>
      <c r="B18" s="23" t="s">
        <v>29</v>
      </c>
      <c r="C18" s="23"/>
      <c r="D18" s="23"/>
      <c r="E18" s="23"/>
      <c r="F18" s="21">
        <f>F17*12/F6</f>
        <v>2400000</v>
      </c>
      <c r="H18" s="17"/>
      <c r="J18" s="17"/>
    </row>
    <row r="19" spans="1:10" s="1" customFormat="1" ht="18" customHeight="1" x14ac:dyDescent="0.3">
      <c r="A19" s="22"/>
      <c r="B19" s="23"/>
      <c r="C19" s="23"/>
      <c r="D19" s="23"/>
      <c r="E19" s="23"/>
      <c r="F19" s="21"/>
      <c r="H19" s="17"/>
      <c r="J19" s="17"/>
    </row>
    <row r="20" spans="1:10" s="1" customFormat="1" ht="20.25" customHeight="1" x14ac:dyDescent="0.3">
      <c r="A20" s="22"/>
      <c r="B20" s="17" t="s">
        <v>54</v>
      </c>
      <c r="C20" s="17"/>
      <c r="D20" s="17"/>
      <c r="E20" s="17"/>
      <c r="F20" s="19">
        <v>192000</v>
      </c>
      <c r="H20" s="20"/>
      <c r="J20" s="17"/>
    </row>
    <row r="21" spans="1:10" s="1" customFormat="1" ht="20.25" customHeight="1" x14ac:dyDescent="0.3">
      <c r="A21" s="22"/>
      <c r="B21" s="21" t="s">
        <v>40</v>
      </c>
      <c r="C21" s="21"/>
      <c r="D21" s="17"/>
      <c r="E21" s="17"/>
      <c r="F21" s="21">
        <f>F20*12/F6</f>
        <v>192000</v>
      </c>
      <c r="H21" s="23"/>
      <c r="J21" s="17"/>
    </row>
    <row r="22" spans="1:10" s="1" customFormat="1" ht="20.25" customHeight="1" x14ac:dyDescent="0.3">
      <c r="A22" s="22"/>
      <c r="B22" s="17"/>
      <c r="C22" s="17"/>
      <c r="D22" s="17"/>
      <c r="E22" s="17"/>
      <c r="H22" s="8"/>
      <c r="J22" s="17"/>
    </row>
    <row r="23" spans="1:10" s="1" customFormat="1" ht="20.25" customHeight="1" x14ac:dyDescent="0.3">
      <c r="A23" s="22"/>
      <c r="B23" s="17" t="s">
        <v>55</v>
      </c>
      <c r="C23" s="17"/>
      <c r="D23" s="17"/>
      <c r="E23" s="17"/>
      <c r="F23" s="19">
        <v>0</v>
      </c>
      <c r="H23" s="24"/>
      <c r="J23" s="17"/>
    </row>
    <row r="24" spans="1:10" s="1" customFormat="1" ht="20.25" customHeight="1" x14ac:dyDescent="0.3">
      <c r="A24" s="22"/>
      <c r="B24" s="21" t="s">
        <v>34</v>
      </c>
      <c r="C24" s="21"/>
      <c r="D24" s="21"/>
      <c r="E24" s="21"/>
      <c r="F24" s="21">
        <f>F23*12/F6</f>
        <v>0</v>
      </c>
      <c r="H24" s="25"/>
      <c r="J24" s="17"/>
    </row>
    <row r="25" spans="1:10" s="1" customFormat="1" ht="20.25" customHeight="1" x14ac:dyDescent="0.3">
      <c r="A25" s="22"/>
      <c r="B25" s="61"/>
      <c r="C25" s="21"/>
      <c r="D25" s="21"/>
      <c r="E25" s="21"/>
      <c r="F25" s="21"/>
      <c r="H25" s="26"/>
      <c r="J25" s="17"/>
    </row>
    <row r="26" spans="1:10" s="1" customFormat="1" ht="20.25" customHeight="1" x14ac:dyDescent="0.3">
      <c r="A26" s="22"/>
      <c r="B26" s="23" t="s">
        <v>24</v>
      </c>
      <c r="C26" s="23"/>
      <c r="D26" s="23"/>
      <c r="E26" s="23"/>
      <c r="F26" s="21">
        <f>F18-F21</f>
        <v>2208000</v>
      </c>
      <c r="G26" s="60"/>
      <c r="H26" s="17"/>
      <c r="J26" s="17"/>
    </row>
    <row r="27" spans="1:10" s="1" customFormat="1" ht="20.25" customHeight="1" x14ac:dyDescent="0.3">
      <c r="A27" s="22"/>
      <c r="B27" s="23"/>
      <c r="C27" s="23"/>
      <c r="D27" s="23"/>
      <c r="E27" s="23"/>
      <c r="F27" s="21"/>
      <c r="G27" s="60"/>
      <c r="H27" s="23"/>
      <c r="J27" s="17"/>
    </row>
    <row r="28" spans="1:10" s="1" customFormat="1" ht="20.25" customHeight="1" x14ac:dyDescent="0.3">
      <c r="A28" s="22"/>
      <c r="B28" s="24" t="s">
        <v>26</v>
      </c>
      <c r="C28" s="24"/>
      <c r="D28" s="24"/>
      <c r="E28" s="24"/>
      <c r="F28" s="17">
        <f>F26*0.2</f>
        <v>441600</v>
      </c>
      <c r="H28" s="8"/>
      <c r="J28" s="17"/>
    </row>
    <row r="29" spans="1:10" s="1" customFormat="1" ht="20.25" hidden="1" customHeight="1" x14ac:dyDescent="0.3">
      <c r="A29" s="22"/>
      <c r="B29" s="25" t="s">
        <v>17</v>
      </c>
      <c r="C29" s="26"/>
      <c r="D29" s="26"/>
      <c r="E29" s="26"/>
      <c r="F29" s="26">
        <v>200000</v>
      </c>
      <c r="H29" s="23"/>
      <c r="J29" s="17"/>
    </row>
    <row r="30" spans="1:10" s="1" customFormat="1" ht="20.25" hidden="1" customHeight="1" x14ac:dyDescent="0.3">
      <c r="A30" s="22"/>
      <c r="B30" s="26" t="s">
        <v>10</v>
      </c>
      <c r="C30" s="26"/>
      <c r="D30" s="26"/>
      <c r="E30" s="26"/>
      <c r="F30" s="26">
        <f>0.01*F26</f>
        <v>22080</v>
      </c>
      <c r="H30" s="8"/>
      <c r="J30" s="17"/>
    </row>
    <row r="31" spans="1:10" s="1" customFormat="1" ht="20.25" customHeight="1" x14ac:dyDescent="0.3">
      <c r="A31" s="22"/>
      <c r="B31" s="17" t="s">
        <v>27</v>
      </c>
      <c r="C31" s="17"/>
      <c r="D31" s="17"/>
      <c r="E31" s="17"/>
      <c r="F31" s="17">
        <f>IF(F26=0,0,IF(F29&gt;F30,F29,F30))</f>
        <v>200000</v>
      </c>
      <c r="H31" s="23"/>
      <c r="J31" s="17"/>
    </row>
    <row r="32" spans="1:10" s="1" customFormat="1" ht="20.25" customHeight="1" x14ac:dyDescent="0.3">
      <c r="A32" s="22"/>
      <c r="B32" s="23" t="s">
        <v>28</v>
      </c>
      <c r="C32" s="20"/>
      <c r="D32" s="20"/>
      <c r="E32" s="20"/>
      <c r="F32" s="27">
        <f>F28+F31</f>
        <v>641600</v>
      </c>
      <c r="H32" s="8"/>
      <c r="J32" s="28"/>
    </row>
    <row r="33" spans="1:10" s="1" customFormat="1" ht="20.25" customHeight="1" x14ac:dyDescent="0.3">
      <c r="A33" s="22"/>
      <c r="B33" s="23"/>
      <c r="C33" s="23"/>
      <c r="D33" s="23"/>
      <c r="E33" s="23"/>
      <c r="F33" s="21"/>
      <c r="H33" s="23"/>
      <c r="J33" s="17"/>
    </row>
    <row r="34" spans="1:10" s="1" customFormat="1" ht="20.25" customHeight="1" x14ac:dyDescent="0.3">
      <c r="A34" s="29"/>
      <c r="B34" s="23" t="s">
        <v>32</v>
      </c>
      <c r="C34" s="23"/>
      <c r="D34" s="23"/>
      <c r="E34" s="23"/>
      <c r="F34" s="21">
        <f>F24+F21+F32</f>
        <v>833600</v>
      </c>
      <c r="H34" s="20"/>
      <c r="J34" s="17"/>
    </row>
    <row r="35" spans="1:10" s="1" customFormat="1" ht="20.25" customHeight="1" x14ac:dyDescent="0.3">
      <c r="A35" s="29"/>
      <c r="B35" s="20"/>
      <c r="C35" s="20"/>
      <c r="D35" s="20"/>
      <c r="E35" s="20"/>
      <c r="F35" s="17"/>
      <c r="H35" s="23"/>
      <c r="J35" s="17"/>
    </row>
    <row r="36" spans="1:10" s="1" customFormat="1" ht="20.25" customHeight="1" x14ac:dyDescent="0.3">
      <c r="A36" s="29"/>
      <c r="B36" s="23" t="s">
        <v>43</v>
      </c>
      <c r="C36" s="23"/>
      <c r="D36" s="23"/>
      <c r="E36" s="23"/>
      <c r="F36" s="21">
        <f>IF(F18&lt;F34,0,F18-F34)</f>
        <v>1566400</v>
      </c>
      <c r="J36" s="17"/>
    </row>
    <row r="37" spans="1:10" s="1" customFormat="1" ht="20.25" customHeight="1" x14ac:dyDescent="0.3">
      <c r="A37" s="29"/>
      <c r="B37" s="23"/>
      <c r="C37" s="23"/>
      <c r="D37" s="23"/>
      <c r="E37" s="23"/>
      <c r="F37" s="21"/>
      <c r="J37" s="17"/>
    </row>
    <row r="38" spans="1:10" s="1" customFormat="1" ht="20.25" customHeight="1" x14ac:dyDescent="0.3">
      <c r="A38" s="22"/>
      <c r="B38" s="23" t="s">
        <v>18</v>
      </c>
      <c r="C38" s="23"/>
      <c r="D38" s="23"/>
      <c r="E38" s="23"/>
      <c r="F38" s="21">
        <f>IF(F53&lt;(0.01*F26),0,F53)</f>
        <v>217616</v>
      </c>
      <c r="H38" s="62"/>
    </row>
    <row r="39" spans="1:10" s="1" customFormat="1" ht="20.25" customHeight="1" x14ac:dyDescent="0.3">
      <c r="A39" s="22"/>
      <c r="B39" s="13" t="s">
        <v>30</v>
      </c>
      <c r="C39" s="23"/>
      <c r="D39" s="23"/>
      <c r="E39" s="23"/>
      <c r="F39" s="63">
        <f>0.01*F15</f>
        <v>24000</v>
      </c>
    </row>
    <row r="40" spans="1:10" s="1" customFormat="1" ht="20.25" customHeight="1" x14ac:dyDescent="0.3">
      <c r="A40" s="22"/>
      <c r="B40" s="20" t="s">
        <v>25</v>
      </c>
      <c r="C40" s="20"/>
      <c r="D40" s="20"/>
      <c r="E40" s="20"/>
      <c r="F40" s="17">
        <f>IF(F38&lt;F39,F39/12*F6,F38/12*F6)</f>
        <v>217616</v>
      </c>
      <c r="H40" s="64"/>
    </row>
    <row r="41" spans="1:10" s="1" customFormat="1" ht="20.25" customHeight="1" x14ac:dyDescent="0.3">
      <c r="A41" s="22"/>
      <c r="B41" s="64" t="s">
        <v>20</v>
      </c>
      <c r="C41" s="23"/>
      <c r="D41" s="23"/>
      <c r="E41" s="23"/>
      <c r="F41" s="19">
        <v>0</v>
      </c>
      <c r="H41" s="23"/>
    </row>
    <row r="42" spans="1:10" s="1" customFormat="1" ht="20.25" customHeight="1" x14ac:dyDescent="0.3">
      <c r="A42" s="22"/>
      <c r="B42" s="23" t="s">
        <v>3</v>
      </c>
      <c r="C42" s="23"/>
      <c r="D42" s="23"/>
      <c r="E42" s="23"/>
      <c r="F42" s="27">
        <f>IF(F14&gt;F9,F40-F41,0)</f>
        <v>217616</v>
      </c>
      <c r="G42" s="62" t="str">
        <f>IF(F14&gt;F9,".","NO TAX. MINIMUM WAGE EMPLOYEE")</f>
        <v>.</v>
      </c>
    </row>
    <row r="43" spans="1:10" s="1" customFormat="1" ht="20.25" customHeight="1" x14ac:dyDescent="0.3">
      <c r="A43" s="22"/>
      <c r="B43" s="23"/>
      <c r="C43" s="23"/>
      <c r="D43" s="23"/>
      <c r="E43" s="23"/>
      <c r="F43" s="21"/>
    </row>
    <row r="44" spans="1:10" s="1" customFormat="1" ht="20.25" customHeight="1" x14ac:dyDescent="0.3">
      <c r="A44" s="12"/>
      <c r="B44" s="36"/>
      <c r="C44" s="36"/>
      <c r="D44" s="36"/>
      <c r="E44" s="36"/>
      <c r="F44" s="34"/>
    </row>
    <row r="45" spans="1:10" s="1" customFormat="1" ht="20.25" customHeight="1" x14ac:dyDescent="0.3">
      <c r="A45" s="12"/>
      <c r="B45" s="70" t="s">
        <v>4</v>
      </c>
      <c r="C45" s="70"/>
      <c r="D45" s="71" t="s">
        <v>0</v>
      </c>
      <c r="E45" s="71" t="s">
        <v>1</v>
      </c>
      <c r="F45" s="71" t="s">
        <v>2</v>
      </c>
    </row>
    <row r="46" spans="1:10" s="1" customFormat="1" ht="20.25" customHeight="1" x14ac:dyDescent="0.3">
      <c r="A46" s="12"/>
      <c r="B46" s="37" t="s">
        <v>12</v>
      </c>
      <c r="C46" s="37" t="s">
        <v>13</v>
      </c>
      <c r="D46" s="71"/>
      <c r="E46" s="71"/>
      <c r="F46" s="71"/>
    </row>
    <row r="47" spans="1:10" s="1" customFormat="1" ht="20.25" customHeight="1" x14ac:dyDescent="0.3">
      <c r="A47" s="12"/>
      <c r="B47" s="38">
        <v>0</v>
      </c>
      <c r="C47" s="38">
        <v>300000</v>
      </c>
      <c r="D47" s="39">
        <f>IF(F36&lt;=C47,F36,C47)</f>
        <v>300000</v>
      </c>
      <c r="E47" s="40">
        <v>7.0000000000000007E-2</v>
      </c>
      <c r="F47" s="39">
        <f>D47*E47</f>
        <v>21000.000000000004</v>
      </c>
    </row>
    <row r="48" spans="1:10" s="1" customFormat="1" ht="20.25" customHeight="1" x14ac:dyDescent="0.3">
      <c r="A48" s="12"/>
      <c r="B48" s="41">
        <f>C47+0.01</f>
        <v>300000.01</v>
      </c>
      <c r="C48" s="41">
        <v>600000</v>
      </c>
      <c r="D48" s="42">
        <f>IF(F$36&gt;=C48,C48-C47,IF(F$36-B48&gt;0,F$36-C47,0))</f>
        <v>300000</v>
      </c>
      <c r="E48" s="43">
        <v>0.11</v>
      </c>
      <c r="F48" s="42">
        <f t="shared" ref="F48:F52" si="0">D48*E48</f>
        <v>33000</v>
      </c>
    </row>
    <row r="49" spans="1:6" s="1" customFormat="1" ht="20.25" customHeight="1" x14ac:dyDescent="0.3">
      <c r="A49" s="12"/>
      <c r="B49" s="41">
        <f t="shared" ref="B49:B52" si="1">C48+0.01</f>
        <v>600000.01</v>
      </c>
      <c r="C49" s="41">
        <v>1100000</v>
      </c>
      <c r="D49" s="42">
        <f t="shared" ref="D49:D51" si="2">IF(F$36&gt;=C49,C49-C48,IF(F$36-B49&gt;0,F$36-C48,0))</f>
        <v>500000</v>
      </c>
      <c r="E49" s="43">
        <v>0.15</v>
      </c>
      <c r="F49" s="42">
        <f t="shared" si="0"/>
        <v>75000</v>
      </c>
    </row>
    <row r="50" spans="1:6" s="1" customFormat="1" ht="20.25" customHeight="1" x14ac:dyDescent="0.3">
      <c r="A50" s="12"/>
      <c r="B50" s="41">
        <f t="shared" si="1"/>
        <v>1100000.01</v>
      </c>
      <c r="C50" s="41">
        <v>1600000</v>
      </c>
      <c r="D50" s="42">
        <f t="shared" si="2"/>
        <v>466400</v>
      </c>
      <c r="E50" s="43">
        <v>0.19</v>
      </c>
      <c r="F50" s="42">
        <f t="shared" si="0"/>
        <v>88616</v>
      </c>
    </row>
    <row r="51" spans="1:6" s="1" customFormat="1" ht="20.25" customHeight="1" x14ac:dyDescent="0.3">
      <c r="A51" s="12"/>
      <c r="B51" s="41">
        <f t="shared" si="1"/>
        <v>1600000.01</v>
      </c>
      <c r="C51" s="41">
        <v>3200000</v>
      </c>
      <c r="D51" s="42">
        <f t="shared" si="2"/>
        <v>0</v>
      </c>
      <c r="E51" s="43">
        <v>0.21</v>
      </c>
      <c r="F51" s="42">
        <f t="shared" si="0"/>
        <v>0</v>
      </c>
    </row>
    <row r="52" spans="1:6" s="1" customFormat="1" ht="20.25" customHeight="1" x14ac:dyDescent="0.3">
      <c r="A52" s="12"/>
      <c r="B52" s="41">
        <f t="shared" si="1"/>
        <v>3200000.01</v>
      </c>
      <c r="C52" s="44" t="s">
        <v>11</v>
      </c>
      <c r="D52" s="42">
        <f>IF(F$36&gt;=C52,C52-C51,IF(F$36-B52&gt;0,F$36-C51,0))</f>
        <v>0</v>
      </c>
      <c r="E52" s="43">
        <v>0.24</v>
      </c>
      <c r="F52" s="42">
        <f t="shared" si="0"/>
        <v>0</v>
      </c>
    </row>
    <row r="53" spans="1:6" s="1" customFormat="1" ht="20.25" customHeight="1" thickBot="1" x14ac:dyDescent="0.35">
      <c r="A53" s="12"/>
      <c r="B53" s="20"/>
      <c r="C53" s="20"/>
      <c r="D53" s="45">
        <f>SUM(D47:D52)</f>
        <v>1566400</v>
      </c>
      <c r="E53" s="46"/>
      <c r="F53" s="45">
        <f t="shared" ref="F53" si="3">SUM(F47:F52)</f>
        <v>217616</v>
      </c>
    </row>
    <row r="54" spans="1:6" s="1" customFormat="1" ht="20.25" customHeight="1" x14ac:dyDescent="0.3">
      <c r="A54" s="12"/>
    </row>
    <row r="55" spans="1:6" ht="20.25" customHeight="1" x14ac:dyDescent="0.25"/>
    <row r="56" spans="1:6" s="65" customFormat="1" ht="11.5" x14ac:dyDescent="0.25">
      <c r="B56" s="66" t="s">
        <v>49</v>
      </c>
      <c r="C56" s="67"/>
      <c r="D56" s="68"/>
      <c r="E56" s="67"/>
      <c r="F56" s="69"/>
    </row>
    <row r="57" spans="1:6" s="65" customFormat="1" ht="22.4" customHeight="1" x14ac:dyDescent="0.2">
      <c r="B57" s="74" t="s">
        <v>50</v>
      </c>
      <c r="C57" s="74"/>
      <c r="D57" s="74"/>
      <c r="E57" s="74"/>
      <c r="F57" s="74"/>
    </row>
    <row r="58" spans="1:6" s="65" customFormat="1" ht="11.5" x14ac:dyDescent="0.25">
      <c r="B58" s="66" t="s">
        <v>51</v>
      </c>
      <c r="C58" s="67"/>
      <c r="D58" s="68"/>
      <c r="E58" s="67"/>
      <c r="F58" s="69"/>
    </row>
    <row r="59" spans="1:6" s="65" customFormat="1" ht="11.5" x14ac:dyDescent="0.25">
      <c r="B59" s="66" t="s">
        <v>58</v>
      </c>
      <c r="C59" s="67"/>
      <c r="D59" s="68"/>
      <c r="E59" s="67"/>
      <c r="F59" s="69"/>
    </row>
    <row r="60" spans="1:6" s="65" customFormat="1" ht="11.5" x14ac:dyDescent="0.25">
      <c r="B60" s="66" t="s">
        <v>52</v>
      </c>
      <c r="C60" s="67"/>
      <c r="D60" s="68"/>
      <c r="E60" s="67"/>
      <c r="F60" s="69"/>
    </row>
    <row r="61" spans="1:6" ht="20.25" customHeight="1" x14ac:dyDescent="0.25"/>
    <row r="62" spans="1:6" ht="20.25" customHeight="1" x14ac:dyDescent="0.25"/>
    <row r="63" spans="1:6" ht="20.25" customHeight="1" x14ac:dyDescent="0.25"/>
    <row r="64" spans="1:6" ht="20.25" customHeight="1" x14ac:dyDescent="0.25"/>
    <row r="65" spans="2:20" ht="20.25" customHeight="1" x14ac:dyDescent="0.25"/>
    <row r="66" spans="2:20" s="47" customFormat="1" ht="20.25" customHeight="1" x14ac:dyDescent="0.25">
      <c r="B66" s="30"/>
      <c r="C66" s="30"/>
      <c r="D66" s="30"/>
      <c r="E66" s="30"/>
      <c r="F66" s="30"/>
      <c r="G66" s="30"/>
      <c r="H66" s="30"/>
      <c r="I66" s="30"/>
      <c r="J66" s="30"/>
      <c r="K66" s="30"/>
      <c r="L66" s="30"/>
      <c r="M66" s="30"/>
      <c r="N66" s="30"/>
      <c r="O66" s="30"/>
      <c r="P66" s="30"/>
      <c r="Q66" s="30"/>
      <c r="R66" s="30"/>
      <c r="S66" s="30"/>
      <c r="T66" s="30"/>
    </row>
    <row r="67" spans="2:20" s="47" customFormat="1" ht="20.25" customHeight="1" x14ac:dyDescent="0.25">
      <c r="B67" s="30"/>
      <c r="C67" s="30"/>
      <c r="D67" s="30"/>
      <c r="E67" s="30"/>
      <c r="F67" s="30"/>
      <c r="G67" s="30"/>
      <c r="H67" s="30"/>
      <c r="I67" s="30"/>
      <c r="J67" s="30"/>
      <c r="K67" s="30"/>
      <c r="L67" s="30"/>
      <c r="M67" s="30"/>
      <c r="N67" s="30"/>
      <c r="O67" s="30"/>
      <c r="P67" s="30"/>
      <c r="Q67" s="30"/>
      <c r="R67" s="30"/>
      <c r="S67" s="30"/>
      <c r="T67" s="30"/>
    </row>
    <row r="68" spans="2:20" s="47" customFormat="1" ht="20.25" customHeight="1" x14ac:dyDescent="0.25">
      <c r="B68" s="30"/>
      <c r="C68" s="30"/>
      <c r="D68" s="30"/>
      <c r="E68" s="30"/>
      <c r="F68" s="30"/>
      <c r="G68" s="30"/>
      <c r="H68" s="30"/>
      <c r="I68" s="30"/>
      <c r="J68" s="30"/>
      <c r="K68" s="30"/>
      <c r="L68" s="30"/>
      <c r="M68" s="30"/>
      <c r="N68" s="30"/>
      <c r="O68" s="30"/>
      <c r="P68" s="30"/>
      <c r="Q68" s="30"/>
      <c r="R68" s="30"/>
      <c r="S68" s="30"/>
      <c r="T68" s="30"/>
    </row>
    <row r="69" spans="2:20" s="47" customFormat="1" ht="20.25" customHeight="1" x14ac:dyDescent="0.25">
      <c r="B69" s="30"/>
      <c r="C69" s="30"/>
      <c r="D69" s="30"/>
      <c r="E69" s="30"/>
      <c r="F69" s="30"/>
      <c r="G69" s="30"/>
      <c r="H69" s="30"/>
      <c r="I69" s="30"/>
      <c r="J69" s="30"/>
      <c r="K69" s="30"/>
      <c r="L69" s="30"/>
      <c r="M69" s="30"/>
      <c r="N69" s="30"/>
      <c r="O69" s="30"/>
      <c r="P69" s="30"/>
      <c r="Q69" s="30"/>
      <c r="R69" s="30"/>
      <c r="S69" s="30"/>
      <c r="T69" s="30"/>
    </row>
    <row r="70" spans="2:20" s="47" customFormat="1" ht="20.25" customHeight="1" x14ac:dyDescent="0.25">
      <c r="B70" s="30"/>
      <c r="C70" s="30"/>
      <c r="D70" s="30"/>
      <c r="E70" s="30"/>
      <c r="F70" s="30"/>
      <c r="G70" s="30"/>
      <c r="H70" s="30"/>
      <c r="I70" s="30"/>
      <c r="J70" s="30"/>
      <c r="K70" s="30"/>
      <c r="L70" s="30"/>
      <c r="M70" s="30"/>
      <c r="N70" s="30"/>
      <c r="O70" s="30"/>
      <c r="P70" s="30"/>
      <c r="Q70" s="30"/>
      <c r="R70" s="30"/>
      <c r="S70" s="30"/>
      <c r="T70" s="30"/>
    </row>
    <row r="71" spans="2:20" s="47" customFormat="1" ht="20.25" customHeight="1" x14ac:dyDescent="0.25">
      <c r="B71" s="30"/>
      <c r="C71" s="30"/>
      <c r="D71" s="30"/>
      <c r="E71" s="30"/>
      <c r="F71" s="30"/>
      <c r="G71" s="30"/>
      <c r="H71" s="30"/>
      <c r="I71" s="30"/>
      <c r="J71" s="30"/>
      <c r="K71" s="30"/>
      <c r="L71" s="30"/>
      <c r="M71" s="30"/>
      <c r="N71" s="30"/>
      <c r="O71" s="30"/>
      <c r="P71" s="30"/>
      <c r="Q71" s="30"/>
      <c r="R71" s="30"/>
      <c r="S71" s="30"/>
      <c r="T71" s="30"/>
    </row>
    <row r="72" spans="2:20" s="47" customFormat="1" ht="20.25" customHeight="1" x14ac:dyDescent="0.25">
      <c r="B72" s="30"/>
      <c r="C72" s="30"/>
      <c r="D72" s="30"/>
      <c r="E72" s="30"/>
      <c r="F72" s="30"/>
      <c r="G72" s="30"/>
      <c r="H72" s="30"/>
      <c r="I72" s="30"/>
      <c r="J72" s="30"/>
      <c r="K72" s="30"/>
      <c r="L72" s="30"/>
      <c r="M72" s="30"/>
      <c r="N72" s="30"/>
      <c r="O72" s="30"/>
      <c r="P72" s="30"/>
      <c r="Q72" s="30"/>
      <c r="R72" s="30"/>
      <c r="S72" s="30"/>
      <c r="T72" s="30"/>
    </row>
  </sheetData>
  <sheetProtection algorithmName="SHA-512" hashValue="4qqS/DCoIdGNjNNZhH2nHE8aRd02jImNXPm7hnoBfH++xHO6U7Dh8AiolhkYXMLsWBuPwCUr97+ZdrKOo3PDnA==" saltValue="sH426vlhMh2CRVNRd7PZGw==" spinCount="100000" sheet="1" selectLockedCells="1"/>
  <mergeCells count="5">
    <mergeCell ref="B57:F57"/>
    <mergeCell ref="B45:C45"/>
    <mergeCell ref="D45:D46"/>
    <mergeCell ref="E45:E46"/>
    <mergeCell ref="F45:F4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B60BC4-C906-48E3-9DC6-67DEB6EC74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93B4D0-1455-4866-904D-65EB7E6B0B5D}">
  <ds:schemaRefs>
    <ds:schemaRef ds:uri="http://schemas.microsoft.com/office/2006/metadata/properties"/>
    <ds:schemaRef ds:uri="http://schemas.openxmlformats.org/package/2006/metadata/core-properties"/>
    <ds:schemaRef ds:uri="71037282-4172-42af-8e02-c41ee92b0631"/>
    <ds:schemaRef ds:uri="http://schemas.microsoft.com/office/2006/documentManagement/types"/>
    <ds:schemaRef ds:uri="http://purl.org/dc/dcmitype/"/>
    <ds:schemaRef ds:uri="http://purl.org/dc/terms/"/>
    <ds:schemaRef ds:uri="20291ebb-8fd5-4a4a-b5a6-ec5249e68ab7"/>
    <ds:schemaRef ds:uri="http://schemas.microsoft.com/office/infopath/2007/PartnerControls"/>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0FD57936-C165-4413-8AFB-C4CF02E2A3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vt:lpstr>
      <vt:lpstr>YTD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2015-03-11T06:41:29Z</cp:lastPrinted>
  <dcterms:created xsi:type="dcterms:W3CDTF">2011-10-12T07:08:14Z</dcterms:created>
  <dcterms:modified xsi:type="dcterms:W3CDTF">2025-04-17T05:46:46Z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