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5" documentId="13_ncr:1_{3C80A1B5-230B-48B9-B0F0-8B7E4153B13A}" xr6:coauthVersionLast="47" xr6:coauthVersionMax="47" xr10:uidLastSave="{7F63AAE3-908A-439E-8C84-46EBFDEB6F47}"/>
  <bookViews>
    <workbookView xWindow="28680" yWindow="-120" windowWidth="29040" windowHeight="15840" tabRatio="835" firstSheet="1" activeTab="1" xr2:uid="{00000000-000D-0000-FFFF-FFFF00000000}"/>
  </bookViews>
  <sheets>
    <sheet name="Sheet1" sheetId="35" state="hidden" r:id="rId1"/>
    <sheet name="ITS" sheetId="39" r:id="rId2"/>
    <sheet name="CN Calc" sheetId="18" r:id="rId3"/>
    <sheet name="CE Calc" sheetId="40" r:id="rId4"/>
    <sheet name="TA Calc" sheetId="29" r:id="rId5"/>
    <sheet name="FPC Calc" sheetId="30" r:id="rId6"/>
    <sheet name="Number of Parts" sheetId="26" state="hidden" r:id="rId7"/>
    <sheet name="Tables" sheetId="31" state="hidden" r:id="rId8"/>
    <sheet name="Sheet3" sheetId="37" state="hidden" r:id="rId9"/>
    <sheet name="List" sheetId="28" state="hidden" r:id="rId10"/>
    <sheet name="LookUp List" sheetId="17" state="hidden" r:id="rId1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40" l="1"/>
  <c r="D15" i="40"/>
  <c r="D17" i="40" l="1"/>
  <c r="D16" i="40"/>
  <c r="D19" i="40" l="1"/>
  <c r="D20" i="40" s="1"/>
  <c r="D21" i="40" l="1"/>
  <c r="D11" i="40" s="1"/>
  <c r="D14" i="18" l="1"/>
  <c r="D16" i="18" s="1"/>
  <c r="D10" i="18" s="1"/>
  <c r="D13" i="30"/>
  <c r="D12" i="29"/>
  <c r="D14" i="29" s="1"/>
  <c r="D9" i="29" s="1"/>
  <c r="F16" i="39"/>
  <c r="F14" i="39"/>
  <c r="D28" i="39" s="1"/>
  <c r="F28" i="39" s="1"/>
  <c r="D25" i="39" l="1"/>
  <c r="F25" i="39" s="1"/>
  <c r="D26" i="39"/>
  <c r="F26" i="39" s="1"/>
  <c r="D27" i="39"/>
  <c r="F27" i="39" s="1"/>
  <c r="D23" i="39"/>
  <c r="D24" i="39"/>
  <c r="F24" i="39" s="1"/>
  <c r="D29" i="39" l="1"/>
  <c r="F23" i="39"/>
  <c r="F29" i="39" s="1"/>
  <c r="F15" i="39" s="1"/>
  <c r="F17" i="39" s="1"/>
  <c r="D14" i="30" l="1"/>
  <c r="D15" i="30" s="1"/>
  <c r="D10" i="30" s="1"/>
  <c r="F45" i="31" l="1"/>
  <c r="F44" i="31"/>
  <c r="C44" i="31"/>
  <c r="B44" i="31"/>
  <c r="F43" i="31"/>
  <c r="C43" i="31"/>
  <c r="B43" i="31"/>
  <c r="C42" i="31"/>
</calcChain>
</file>

<file path=xl/sharedStrings.xml><?xml version="1.0" encoding="utf-8"?>
<sst xmlns="http://schemas.openxmlformats.org/spreadsheetml/2006/main" count="275" uniqueCount="150">
  <si>
    <t>=</t>
  </si>
  <si>
    <t>-</t>
  </si>
  <si>
    <t>x</t>
  </si>
  <si>
    <t>Percentage given</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</si>
  <si>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</si>
  <si>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</si>
  <si>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</si>
  <si>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</si>
  <si>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</si>
  <si>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Yes</t>
  </si>
  <si>
    <t>No</t>
  </si>
  <si>
    <t>Number of parts</t>
  </si>
  <si>
    <t>Y</t>
  </si>
  <si>
    <t>N</t>
  </si>
  <si>
    <t>Is this employee an expatriate?</t>
  </si>
  <si>
    <t>*</t>
  </si>
  <si>
    <t>CN due in this period (employee and employer)</t>
  </si>
  <si>
    <t>CN payable by employee</t>
  </si>
  <si>
    <t>CN due in this period by the employer</t>
  </si>
  <si>
    <t>X</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</si>
  <si>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</si>
  <si>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</si>
  <si>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</si>
  <si>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</si>
  <si>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</si>
  <si>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</si>
  <si>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</si>
  <si>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</si>
  <si>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</si>
  <si>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</si>
  <si>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</si>
  <si>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</si>
  <si>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</si>
  <si>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</si>
  <si>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</si>
  <si>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</si>
  <si>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</si>
  <si>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</si>
  <si>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</si>
  <si>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</si>
  <si>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</si>
  <si>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</si>
  <si>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</si>
  <si>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</si>
  <si>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</si>
  <si>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</si>
  <si>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</si>
  <si>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</si>
  <si>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</si>
  <si>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</si>
  <si>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</si>
  <si>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</si>
  <si>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</si>
  <si>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</si>
  <si>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</si>
  <si>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</si>
  <si>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</si>
  <si>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</si>
  <si>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</si>
  <si>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</si>
  <si>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</si>
  <si>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</si>
  <si>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</si>
  <si>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</si>
  <si>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CN</t>
  </si>
  <si>
    <t>IGR</t>
  </si>
  <si>
    <t xml:space="preserve">Taxable employment income for the period </t>
  </si>
  <si>
    <t>TA on employment income for the month</t>
  </si>
  <si>
    <t>For example annual bonus</t>
  </si>
  <si>
    <t>/</t>
  </si>
  <si>
    <t>Exceeding 2 400 000</t>
  </si>
  <si>
    <t>To the maximum of 5 part</t>
  </si>
  <si>
    <t>**</t>
  </si>
  <si>
    <t>Can be 1.5 in certain scenarios</t>
  </si>
  <si>
    <t>CE payable by the employer</t>
  </si>
  <si>
    <t>Taxable salary/wage for the period</t>
  </si>
  <si>
    <t>CN on taxable employment income</t>
  </si>
  <si>
    <t>Indicate whether this employee is employed in the agricultural regime (included in the categories listed in article 147 of the CGI)</t>
  </si>
  <si>
    <t>HIDE - AGRICULTURAL</t>
  </si>
  <si>
    <t>HIDE - GENERAL AND EXPATRIATE</t>
  </si>
  <si>
    <t>Employee employed in the agricultural regime (included in the categories listed in article 147 of the CGI)?</t>
  </si>
  <si>
    <t>HIDE</t>
  </si>
  <si>
    <t>HIDE - AGRICULTURAL AND EXPATRIATE</t>
  </si>
  <si>
    <t>© Copyright 2022 by Sage South Africa, a division of Sage South Africa (Pty) Ltd hereinafter referred to as “Sage”, under the Copyright Law of the Republic of South Africa.</t>
  </si>
  <si>
    <t>Contribution %</t>
  </si>
  <si>
    <r>
      <t>Enter the applicable monthly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</si>
  <si>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</si>
  <si>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monthly values in the</t>
    </r>
    <r>
      <rPr>
        <b/>
        <sz val="11"/>
        <color rgb="FFFF5800"/>
        <rFont val="Sage Text Medium"/>
      </rPr>
      <t xml:space="preserve"> </t>
    </r>
    <r>
      <rPr>
        <b/>
        <sz val="11"/>
        <color rgb="FF00D739"/>
        <rFont val="Sage Text Medium"/>
      </rPr>
      <t xml:space="preserve">green </t>
    </r>
    <r>
      <rPr>
        <b/>
        <sz val="11"/>
        <rFont val="Sage Text Medium"/>
      </rPr>
      <t>areas</t>
    </r>
  </si>
  <si>
    <t>Art. 146</t>
  </si>
  <si>
    <t>The rates and distributions of taxes forming the contribution payable by the</t>
  </si>
  <si>
    <t>employers are as follows:</t>
  </si>
  <si>
    <t>expatriate</t>
  </si>
  <si>
    <t>local</t>
  </si>
  <si>
    <t>Beneficiary budget</t>
  </si>
  <si>
    <t>Employer contribution</t>
  </si>
  <si>
    <t>proper</t>
  </si>
  <si>
    <t>economic, cultural and</t>
  </si>
  <si>
    <t>social of the nation</t>
  </si>
  <si>
    <t>Training</t>
  </si>
  <si>
    <t>continuing professional</t>
  </si>
  <si>
    <t>Law n°- 89-1332 of December 26, 1989, year. fiscal, art. 15.</t>
  </si>
  <si>
    <t>1.5%</t>
  </si>
  <si>
    <t xml:space="preserve"> 1.5% </t>
  </si>
  <si>
    <t>100% State Budget</t>
  </si>
  <si>
    <t>National contribution For the development</t>
  </si>
  <si>
    <t xml:space="preserve">Apprenticeship tax </t>
  </si>
  <si>
    <t xml:space="preserve">0.5% </t>
  </si>
  <si>
    <t>0.5%</t>
  </si>
  <si>
    <t xml:space="preserve"> BNI Fund</t>
  </si>
  <si>
    <t xml:space="preserve"> 1.5%</t>
  </si>
  <si>
    <t>Total</t>
  </si>
  <si>
    <t xml:space="preserve">3.5% </t>
  </si>
  <si>
    <t xml:space="preserve"> BNI Funds</t>
  </si>
  <si>
    <t>100%  State Budget</t>
  </si>
  <si>
    <t>11.5%</t>
  </si>
  <si>
    <t xml:space="preserve"> 0.7%</t>
  </si>
  <si>
    <t xml:space="preserve">20 Abatement </t>
  </si>
  <si>
    <t xml:space="preserve"> 2.8% </t>
  </si>
  <si>
    <t>effective tax</t>
  </si>
  <si>
    <t>Basic Salary</t>
  </si>
  <si>
    <t>Other taxable earnings/allowances</t>
  </si>
  <si>
    <t>Less:RICF - Reduction for dependents</t>
  </si>
  <si>
    <t>Tax</t>
  </si>
  <si>
    <t>Monthly tax table</t>
  </si>
  <si>
    <t xml:space="preserve">Monthly Income Bracket </t>
  </si>
  <si>
    <t>Taxable Income            (GNF)</t>
  </si>
  <si>
    <t>Tax rate</t>
  </si>
  <si>
    <t>Tax per bracket     (GNF)</t>
  </si>
  <si>
    <t>From (GNF)</t>
  </si>
  <si>
    <t>To (GNF)</t>
  </si>
  <si>
    <t>Enter amounts only in the grey fields</t>
  </si>
  <si>
    <t>Taxable income</t>
  </si>
  <si>
    <t xml:space="preserve">Gross Tax </t>
  </si>
  <si>
    <t>Above</t>
  </si>
  <si>
    <t>Tax Reduction for Family Charges</t>
  </si>
  <si>
    <t>Monthly amount in CFA francs</t>
  </si>
  <si>
    <t>Annual amount in CFA francs</t>
  </si>
  <si>
    <r>
      <rPr>
        <sz val="12"/>
        <color theme="0" tint="-0.499984740745262"/>
        <rFont val="Sage Text"/>
      </rPr>
      <t>DISCLAIMER</t>
    </r>
    <r>
      <rPr>
        <sz val="12"/>
        <color theme="1"/>
        <rFont val="Sage Text"/>
      </rPr>
      <t xml:space="preserve">
</t>
    </r>
    <r>
      <rPr>
        <sz val="12"/>
        <color theme="0" tint="-0.499984740745262"/>
        <rFont val="Sage Text"/>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</si>
  <si>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Basic salary</t>
  </si>
  <si>
    <t>Other taxable income/allowances</t>
  </si>
  <si>
    <r>
      <t>Enter the applicable year-to-date values in the</t>
    </r>
    <r>
      <rPr>
        <b/>
        <sz val="11"/>
        <color rgb="FFFF5800"/>
        <rFont val="Sage Text Medium"/>
      </rPr>
      <t xml:space="preserve"> </t>
    </r>
    <r>
      <rPr>
        <b/>
        <sz val="11"/>
        <color rgb="FF00D739"/>
        <rFont val="Sage Text Medium"/>
      </rPr>
      <t>green</t>
    </r>
    <r>
      <rPr>
        <b/>
        <sz val="11"/>
        <rFont val="Sage Text Medium"/>
      </rPr>
      <t xml:space="preserve"> areas</t>
    </r>
  </si>
  <si>
    <t>Indicate whether this employee is an expatriate (select Y or n from the list)</t>
  </si>
  <si>
    <t>CE due for the period</t>
  </si>
  <si>
    <t>Calculation Detail</t>
  </si>
  <si>
    <t>Select 0,6% if half of the full contribution (1,2%) is used to finance effective training for the benefit of the employees of the company</t>
  </si>
  <si>
    <t>Monthly Tax Calculation - 2025</t>
  </si>
  <si>
    <t>Monthly National Contribution (CN) Calculation for Ivory Coast 2025</t>
  </si>
  <si>
    <t>Monthly Employer Contribution (CE) Calculation for Ivory Coast 2025</t>
  </si>
  <si>
    <t>Monthly Apprenticeship Tax (TA) Calculation for Ivory Coast 2025</t>
  </si>
  <si>
    <t>Monthly Vocational Training Tax (FPC) Calculation for Ivory Coast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</si>
</sst>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_ ;_ * \-#,##0_ ;_ * &quot;-&quot;_ ;_ @_ "/>
    <numFmt numFmtId="165" formatCode="_ * #,##0.00_ ;_ * \-#,##0.00_ ;_ * &quot;-&quot;??_ ;_ @_ "/>
    <numFmt numFmtId="166" formatCode="#,##0_ ;\-#,##0\ "/>
    <numFmt numFmtId="167" formatCode="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11"/>
      <name val="Calibri"/>
      <family val="2"/>
      <scheme val="minor"/>
    </font>
    <font>
      <b/>
      <sz val="8"/>
      <color theme="0"/>
      <name val="Arial"/>
      <family val="2"/>
    </font>
    <font>
      <b/>
      <sz val="10"/>
      <color theme="0"/>
      <name val="Arial"/>
      <family val="2"/>
    </font>
    <font>
      <sz val="10"/>
      <color theme="0"/>
      <name val="Arial"/>
      <family val="2"/>
    </font>
    <font>
      <b/>
      <sz val="12"/>
      <color theme="0"/>
      <name val="Sage Text Medium"/>
    </font>
    <font>
      <b/>
      <sz val="11"/>
      <name val="Sage Text Medium"/>
    </font>
    <font>
      <b/>
      <sz val="11"/>
      <color rgb="FFFF5800"/>
      <name val="Sage Text Medium"/>
    </font>
    <font>
      <b/>
      <sz val="11"/>
      <color rgb="FF00D739"/>
      <name val="Sage Text Medium"/>
    </font>
    <font>
      <b/>
      <u/>
      <sz val="9"/>
      <name val="Sage UI"/>
    </font>
    <font>
      <sz val="10"/>
      <name val="Sage UI"/>
    </font>
    <font>
      <b/>
      <sz val="9"/>
      <name val="Sage UI"/>
    </font>
    <font>
      <b/>
      <i/>
      <sz val="8"/>
      <name val="Sage UI"/>
    </font>
    <font>
      <i/>
      <sz val="8"/>
      <name val="Sage UI"/>
    </font>
    <font>
      <b/>
      <sz val="10"/>
      <name val="Sage UI"/>
    </font>
    <font>
      <sz val="9"/>
      <name val="Sage UI"/>
    </font>
    <font>
      <b/>
      <u/>
      <sz val="10"/>
      <name val="Sage UI"/>
    </font>
    <font>
      <b/>
      <sz val="10"/>
      <color theme="1"/>
      <name val="Sage UI"/>
    </font>
    <font>
      <i/>
      <sz val="10"/>
      <color theme="1"/>
      <name val="Sage Text Light"/>
    </font>
    <font>
      <i/>
      <sz val="9"/>
      <color theme="1"/>
      <name val="Sage Text Light"/>
    </font>
    <font>
      <sz val="9"/>
      <color theme="1"/>
      <name val="Sage Text Light"/>
    </font>
    <font>
      <b/>
      <sz val="8"/>
      <name val="Sage UI"/>
    </font>
    <font>
      <sz val="8"/>
      <name val="Sage UI"/>
    </font>
    <font>
      <b/>
      <sz val="9"/>
      <color theme="0"/>
      <name val="Sage UI"/>
    </font>
    <font>
      <sz val="9"/>
      <color theme="1"/>
      <name val="Sage UI"/>
    </font>
    <font>
      <b/>
      <sz val="9"/>
      <color theme="1"/>
      <name val="Sage UI"/>
    </font>
    <font>
      <sz val="9"/>
      <color rgb="FFFF0000"/>
      <name val="Sage UI"/>
    </font>
    <font>
      <i/>
      <sz val="12"/>
      <color theme="0" tint="-0.499984740745262"/>
      <name val="Sage Text"/>
    </font>
    <font>
      <sz val="12"/>
      <color theme="0"/>
      <name val="Sage Text"/>
    </font>
    <font>
      <sz val="12"/>
      <name val="Sage Text"/>
    </font>
    <font>
      <b/>
      <sz val="12"/>
      <name val="Sage Text"/>
    </font>
    <font>
      <sz val="12"/>
      <color theme="1"/>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
      <sz val="12"/>
      <color theme="0" tint="-0.499984740745262"/>
      <name val="Sage Text"/>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1"/>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medium">
        <color indexed="64"/>
      </bottom>
      <diagonal/>
    </border>
    <border>
      <left/>
      <right/>
      <top style="thin">
        <color indexed="64"/>
      </top>
      <bottom/>
      <diagonal/>
    </border>
    <border>
      <left/>
      <right/>
      <top style="thin">
        <color indexed="64"/>
      </top>
      <bottom style="double">
        <color indexed="64"/>
      </bottom>
      <diagonal/>
    </border>
  </borders>
  <cellStyleXfs count="35">
    <xf numFmtId="0" fontId="0"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6" fillId="0" borderId="0"/>
    <xf numFmtId="0" fontId="4" fillId="0" borderId="0"/>
    <xf numFmtId="0" fontId="4" fillId="0" borderId="0"/>
    <xf numFmtId="165"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1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23">
    <xf numFmtId="0" fontId="0" fillId="0" borderId="0" xfId="0"/>
    <xf numFmtId="0" fontId="8" fillId="0" borderId="0" xfId="0" applyFont="1"/>
    <xf numFmtId="0" fontId="8" fillId="0" borderId="1" xfId="0" applyFont="1" applyBorder="1"/>
    <xf numFmtId="0" fontId="9"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165" fontId="8" fillId="0" borderId="0" xfId="1" applyFont="1"/>
    <xf numFmtId="0" fontId="8" fillId="2" borderId="0" xfId="0" applyFont="1" applyFill="1"/>
    <xf numFmtId="165" fontId="8" fillId="0" borderId="0" xfId="1" applyFont="1" applyProtection="1">
      <protection locked="0"/>
    </xf>
    <xf numFmtId="1" fontId="0" fillId="0" borderId="0" xfId="0" applyNumberFormat="1"/>
    <xf numFmtId="49" fontId="14" fillId="0" borderId="6" xfId="1" applyNumberFormat="1" applyFont="1" applyBorder="1" applyAlignment="1"/>
    <xf numFmtId="49" fontId="14" fillId="0" borderId="6" xfId="0" applyNumberFormat="1" applyFont="1" applyBorder="1" applyAlignment="1">
      <alignment horizontal="center"/>
    </xf>
    <xf numFmtId="0" fontId="6" fillId="0" borderId="0" xfId="0" applyFont="1"/>
    <xf numFmtId="0" fontId="8" fillId="0" borderId="0" xfId="4" applyFont="1"/>
    <xf numFmtId="0" fontId="7" fillId="0" borderId="0" xfId="4" applyFont="1"/>
    <xf numFmtId="0" fontId="8" fillId="0" borderId="1" xfId="4" applyFont="1" applyBorder="1"/>
    <xf numFmtId="2" fontId="8" fillId="0" borderId="1" xfId="4" applyNumberFormat="1" applyFont="1" applyBorder="1"/>
    <xf numFmtId="0" fontId="8" fillId="0" borderId="1" xfId="26" applyFont="1" applyBorder="1"/>
    <xf numFmtId="0" fontId="15" fillId="3" borderId="1" xfId="4" applyFont="1" applyFill="1" applyBorder="1" applyAlignment="1">
      <alignment wrapText="1"/>
    </xf>
    <xf numFmtId="0" fontId="16" fillId="3" borderId="1" xfId="4" applyFont="1" applyFill="1" applyBorder="1" applyAlignment="1">
      <alignment horizontal="center"/>
    </xf>
    <xf numFmtId="0" fontId="8" fillId="0" borderId="1" xfId="4" applyFont="1" applyBorder="1" applyAlignment="1">
      <alignment horizontal="right"/>
    </xf>
    <xf numFmtId="0" fontId="8" fillId="0" borderId="31" xfId="4" applyFont="1" applyBorder="1" applyAlignment="1">
      <alignment horizontal="right"/>
    </xf>
    <xf numFmtId="0" fontId="0" fillId="0" borderId="1" xfId="0" applyBorder="1"/>
    <xf numFmtId="0" fontId="17" fillId="3" borderId="1" xfId="0" applyFont="1" applyFill="1" applyBorder="1"/>
    <xf numFmtId="1" fontId="8" fillId="0" borderId="1" xfId="4" applyNumberFormat="1" applyFont="1" applyBorder="1"/>
    <xf numFmtId="10" fontId="0" fillId="0" borderId="0" xfId="0" applyNumberFormat="1"/>
    <xf numFmtId="165" fontId="22" fillId="0" borderId="0" xfId="1" applyFont="1" applyAlignment="1">
      <alignment horizontal="center"/>
    </xf>
    <xf numFmtId="0" fontId="24" fillId="0" borderId="0" xfId="0" applyFont="1"/>
    <xf numFmtId="0" fontId="23" fillId="0" borderId="1" xfId="0" applyFont="1" applyBorder="1"/>
    <xf numFmtId="166" fontId="23" fillId="7" borderId="1" xfId="1" applyNumberFormat="1" applyFont="1" applyFill="1" applyBorder="1" applyProtection="1">
      <protection locked="0"/>
    </xf>
    <xf numFmtId="0" fontId="25" fillId="0" borderId="0" xfId="0" applyFont="1"/>
    <xf numFmtId="164" fontId="26" fillId="0" borderId="0" xfId="1" applyNumberFormat="1" applyFont="1"/>
    <xf numFmtId="0" fontId="27" fillId="0" borderId="1" xfId="0" applyFont="1" applyBorder="1"/>
    <xf numFmtId="166" fontId="27" fillId="0" borderId="5" xfId="1" applyNumberFormat="1" applyFont="1" applyBorder="1"/>
    <xf numFmtId="0" fontId="28" fillId="0" borderId="1" xfId="0" applyFont="1" applyBorder="1"/>
    <xf numFmtId="166" fontId="28" fillId="0" borderId="1" xfId="1" applyNumberFormat="1" applyFont="1" applyBorder="1"/>
    <xf numFmtId="10" fontId="28" fillId="0" borderId="1" xfId="1" applyNumberFormat="1" applyFont="1" applyBorder="1"/>
    <xf numFmtId="165" fontId="29" fillId="0" borderId="0" xfId="1" applyFont="1" applyAlignment="1">
      <alignment horizontal="center"/>
    </xf>
    <xf numFmtId="49" fontId="23" fillId="0" borderId="1" xfId="1" applyNumberFormat="1" applyFont="1" applyBorder="1" applyAlignment="1">
      <alignment wrapText="1"/>
    </xf>
    <xf numFmtId="165" fontId="23" fillId="0" borderId="0" xfId="1" applyFont="1" applyFill="1" applyBorder="1"/>
    <xf numFmtId="10" fontId="23" fillId="0" borderId="1" xfId="1" applyNumberFormat="1" applyFont="1" applyBorder="1"/>
    <xf numFmtId="0" fontId="31" fillId="0" borderId="0" xfId="0" applyFont="1" applyAlignment="1">
      <alignment horizontal="center" vertical="top" wrapText="1"/>
    </xf>
    <xf numFmtId="0" fontId="32" fillId="0" borderId="0" xfId="0" applyFont="1" applyAlignment="1">
      <alignment horizontal="left" vertical="top" wrapText="1"/>
    </xf>
    <xf numFmtId="0" fontId="32" fillId="0" borderId="0" xfId="0" applyFont="1" applyAlignment="1">
      <alignment horizontal="left"/>
    </xf>
    <xf numFmtId="0" fontId="32" fillId="0" borderId="0" xfId="0" applyFont="1" applyAlignment="1">
      <alignment horizontal="left" wrapText="1"/>
    </xf>
    <xf numFmtId="0" fontId="33" fillId="0" borderId="0" xfId="0" applyFont="1" applyAlignment="1">
      <alignment vertical="center"/>
    </xf>
    <xf numFmtId="0" fontId="33" fillId="0" borderId="0" xfId="0" applyFont="1"/>
    <xf numFmtId="165" fontId="33" fillId="0" borderId="0" xfId="1" applyFont="1"/>
    <xf numFmtId="0" fontId="32" fillId="0" borderId="0" xfId="0" applyFont="1"/>
    <xf numFmtId="0" fontId="34" fillId="0" borderId="0" xfId="0" applyFont="1"/>
    <xf numFmtId="164" fontId="35" fillId="0" borderId="0" xfId="1" applyNumberFormat="1" applyFont="1"/>
    <xf numFmtId="0" fontId="28" fillId="0" borderId="0" xfId="0" applyFont="1"/>
    <xf numFmtId="165" fontId="28" fillId="0" borderId="0" xfId="1" applyFont="1"/>
    <xf numFmtId="0" fontId="30" fillId="0" borderId="0" xfId="0" applyFont="1"/>
    <xf numFmtId="164" fontId="28" fillId="0" borderId="0" xfId="1" applyNumberFormat="1" applyFont="1"/>
    <xf numFmtId="0" fontId="24" fillId="4" borderId="1" xfId="0" applyFont="1" applyFill="1" applyBorder="1"/>
    <xf numFmtId="166" fontId="24" fillId="4" borderId="5" xfId="1" applyNumberFormat="1" applyFont="1" applyFill="1" applyBorder="1"/>
    <xf numFmtId="166" fontId="24" fillId="4" borderId="1" xfId="1" applyNumberFormat="1" applyFont="1" applyFill="1" applyBorder="1"/>
    <xf numFmtId="0" fontId="32" fillId="0" borderId="0" xfId="0" applyFont="1" applyAlignment="1">
      <alignment horizontal="center" vertical="top" wrapText="1"/>
    </xf>
    <xf numFmtId="49" fontId="23" fillId="0" borderId="1" xfId="1" applyNumberFormat="1" applyFont="1" applyBorder="1" applyAlignment="1"/>
    <xf numFmtId="10" fontId="23" fillId="7" borderId="1" xfId="0" applyNumberFormat="1" applyFont="1" applyFill="1" applyBorder="1" applyAlignment="1" applyProtection="1">
      <alignment horizontal="right"/>
      <protection locked="0"/>
    </xf>
    <xf numFmtId="0" fontId="24" fillId="0" borderId="0" xfId="4" applyFont="1"/>
    <xf numFmtId="0" fontId="28" fillId="0" borderId="0" xfId="4" applyFont="1"/>
    <xf numFmtId="2" fontId="28" fillId="0" borderId="1" xfId="4" applyNumberFormat="1" applyFont="1" applyBorder="1"/>
    <xf numFmtId="0" fontId="28" fillId="0" borderId="2" xfId="26" applyFont="1" applyBorder="1" applyAlignment="1">
      <alignment horizontal="left"/>
    </xf>
    <xf numFmtId="0" fontId="28" fillId="0" borderId="4" xfId="26" applyFont="1" applyBorder="1" applyAlignment="1">
      <alignment horizontal="left"/>
    </xf>
    <xf numFmtId="0" fontId="28" fillId="0" borderId="1" xfId="4" applyFont="1" applyBorder="1"/>
    <xf numFmtId="0" fontId="36" fillId="6" borderId="1" xfId="4" applyFont="1" applyFill="1" applyBorder="1" applyAlignment="1">
      <alignment horizontal="center" vertical="center" wrapText="1"/>
    </xf>
    <xf numFmtId="0" fontId="38" fillId="0" borderId="0" xfId="4" applyFont="1"/>
    <xf numFmtId="0" fontId="38" fillId="4" borderId="20" xfId="4" applyFont="1" applyFill="1" applyBorder="1" applyAlignment="1">
      <alignment horizontal="center"/>
    </xf>
    <xf numFmtId="0" fontId="38" fillId="4" borderId="1" xfId="4" applyFont="1" applyFill="1" applyBorder="1" applyAlignment="1">
      <alignment horizontal="center"/>
    </xf>
    <xf numFmtId="0" fontId="38" fillId="4" borderId="29" xfId="0" applyFont="1" applyFill="1" applyBorder="1" applyAlignment="1">
      <alignment horizontal="center"/>
    </xf>
    <xf numFmtId="4" fontId="28" fillId="0" borderId="20" xfId="0" applyNumberFormat="1" applyFont="1" applyBorder="1"/>
    <xf numFmtId="4" fontId="28" fillId="0" borderId="1" xfId="4" applyNumberFormat="1" applyFont="1" applyBorder="1"/>
    <xf numFmtId="0" fontId="28" fillId="0" borderId="1" xfId="4" applyFont="1" applyBorder="1" applyAlignment="1">
      <alignment horizontal="right"/>
    </xf>
    <xf numFmtId="0" fontId="28" fillId="0" borderId="1" xfId="4" applyFont="1" applyBorder="1" applyAlignment="1">
      <alignment horizontal="center"/>
    </xf>
    <xf numFmtId="49" fontId="28" fillId="0" borderId="1" xfId="4" applyNumberFormat="1" applyFont="1" applyBorder="1" applyAlignment="1">
      <alignment horizontal="center"/>
    </xf>
    <xf numFmtId="0" fontId="28" fillId="0" borderId="29" xfId="0" applyFont="1" applyBorder="1"/>
    <xf numFmtId="4" fontId="28" fillId="0" borderId="1" xfId="26" applyNumberFormat="1" applyFont="1" applyBorder="1"/>
    <xf numFmtId="4" fontId="28" fillId="0" borderId="30" xfId="0" applyNumberFormat="1" applyFont="1" applyBorder="1"/>
    <xf numFmtId="4" fontId="28" fillId="0" borderId="31" xfId="26" applyNumberFormat="1" applyFont="1" applyBorder="1"/>
    <xf numFmtId="0" fontId="28" fillId="0" borderId="31" xfId="4" applyFont="1" applyBorder="1" applyAlignment="1">
      <alignment horizontal="right"/>
    </xf>
    <xf numFmtId="0" fontId="28" fillId="0" borderId="31" xfId="4" applyFont="1" applyBorder="1" applyAlignment="1">
      <alignment horizontal="center"/>
    </xf>
    <xf numFmtId="4" fontId="28" fillId="0" borderId="31" xfId="4" applyNumberFormat="1" applyFont="1" applyBorder="1"/>
    <xf numFmtId="49" fontId="28" fillId="0" borderId="31" xfId="4" applyNumberFormat="1" applyFont="1" applyBorder="1" applyAlignment="1">
      <alignment horizontal="center"/>
    </xf>
    <xf numFmtId="0" fontId="28" fillId="0" borderId="32" xfId="0" applyFont="1" applyBorder="1"/>
    <xf numFmtId="0" fontId="28" fillId="0" borderId="0" xfId="26" applyFont="1"/>
    <xf numFmtId="0" fontId="28" fillId="0" borderId="0" xfId="4" applyFont="1" applyAlignment="1">
      <alignment horizontal="right"/>
    </xf>
    <xf numFmtId="0" fontId="28" fillId="0" borderId="0" xfId="4" applyFont="1" applyAlignment="1">
      <alignment horizontal="center"/>
    </xf>
    <xf numFmtId="49" fontId="28" fillId="0" borderId="0" xfId="4" applyNumberFormat="1" applyFont="1" applyAlignment="1">
      <alignment horizontal="center"/>
    </xf>
    <xf numFmtId="0" fontId="38" fillId="4" borderId="20" xfId="0" applyFont="1" applyFill="1" applyBorder="1" applyAlignment="1">
      <alignment horizontal="center"/>
    </xf>
    <xf numFmtId="0" fontId="38" fillId="4" borderId="1" xfId="0" applyFont="1" applyFill="1" applyBorder="1" applyAlignment="1">
      <alignment horizontal="center"/>
    </xf>
    <xf numFmtId="4" fontId="28" fillId="0" borderId="1" xfId="0" applyNumberFormat="1" applyFont="1" applyBorder="1"/>
    <xf numFmtId="9" fontId="0" fillId="0" borderId="0" xfId="0" applyNumberFormat="1"/>
    <xf numFmtId="0" fontId="0" fillId="5" borderId="0" xfId="0" applyFill="1"/>
    <xf numFmtId="165" fontId="39" fillId="0" borderId="1" xfId="1" applyFont="1" applyFill="1" applyBorder="1"/>
    <xf numFmtId="0" fontId="39" fillId="0" borderId="0" xfId="0" applyFont="1"/>
    <xf numFmtId="165" fontId="39" fillId="0" borderId="0" xfId="1" applyFont="1"/>
    <xf numFmtId="0" fontId="44" fillId="0" borderId="0" xfId="32" applyFont="1"/>
    <xf numFmtId="2" fontId="44" fillId="0" borderId="0" xfId="32" applyNumberFormat="1" applyFont="1"/>
    <xf numFmtId="0" fontId="42" fillId="0" borderId="0" xfId="32" applyFont="1" applyAlignment="1">
      <alignment vertical="center"/>
    </xf>
    <xf numFmtId="0" fontId="43" fillId="0" borderId="0" xfId="32" applyFont="1" applyAlignment="1">
      <alignment vertical="center"/>
    </xf>
    <xf numFmtId="2" fontId="42" fillId="0" borderId="0" xfId="32" applyNumberFormat="1" applyFont="1" applyAlignment="1">
      <alignment horizontal="right"/>
    </xf>
    <xf numFmtId="0" fontId="41" fillId="0" borderId="0" xfId="32" applyFont="1" applyAlignment="1">
      <alignment horizontal="center" vertical="center" wrapText="1"/>
    </xf>
    <xf numFmtId="0" fontId="44" fillId="0" borderId="0" xfId="32" applyFont="1" applyAlignment="1">
      <alignment vertical="center"/>
    </xf>
    <xf numFmtId="0" fontId="40" fillId="0" borderId="0" xfId="32" applyFont="1" applyAlignment="1">
      <alignment vertical="center"/>
    </xf>
    <xf numFmtId="2" fontId="44" fillId="0" borderId="0" xfId="32" applyNumberFormat="1" applyFont="1" applyAlignment="1">
      <alignment vertical="center"/>
    </xf>
    <xf numFmtId="3" fontId="44" fillId="0" borderId="0" xfId="32" applyNumberFormat="1" applyFont="1" applyAlignment="1">
      <alignment horizontal="right" vertical="center"/>
    </xf>
    <xf numFmtId="4" fontId="44" fillId="0" borderId="0" xfId="32" applyNumberFormat="1" applyFont="1" applyAlignment="1">
      <alignment horizontal="right" vertical="center"/>
    </xf>
    <xf numFmtId="0" fontId="45" fillId="0" borderId="0" xfId="32" applyFont="1" applyAlignment="1">
      <alignment horizontal="right" vertical="center"/>
    </xf>
    <xf numFmtId="0" fontId="46" fillId="0" borderId="0" xfId="32" applyFont="1" applyAlignment="1">
      <alignment vertical="center"/>
    </xf>
    <xf numFmtId="16" fontId="43" fillId="0" borderId="0" xfId="32" quotePrefix="1" applyNumberFormat="1" applyFont="1" applyAlignment="1">
      <alignment horizontal="center" vertical="center"/>
    </xf>
    <xf numFmtId="0" fontId="45" fillId="0" borderId="0" xfId="32" quotePrefix="1" applyFont="1" applyAlignment="1">
      <alignment horizontal="right" vertical="center"/>
    </xf>
    <xf numFmtId="4" fontId="42" fillId="0" borderId="0" xfId="32" applyNumberFormat="1" applyFont="1" applyAlignment="1">
      <alignment vertical="center"/>
    </xf>
    <xf numFmtId="9" fontId="42" fillId="0" borderId="0" xfId="33" applyFont="1" applyAlignment="1" applyProtection="1">
      <alignment vertical="center"/>
    </xf>
    <xf numFmtId="4" fontId="42" fillId="4" borderId="0" xfId="32" applyNumberFormat="1" applyFont="1" applyFill="1" applyAlignment="1" applyProtection="1">
      <alignment vertical="center"/>
      <protection locked="0"/>
    </xf>
    <xf numFmtId="4" fontId="44" fillId="0" borderId="0" xfId="32" applyNumberFormat="1" applyFont="1" applyAlignment="1">
      <alignment vertical="center"/>
    </xf>
    <xf numFmtId="0" fontId="47" fillId="0" borderId="0" xfId="32" quotePrefix="1" applyFont="1" applyAlignment="1">
      <alignment horizontal="right" vertical="center"/>
    </xf>
    <xf numFmtId="4" fontId="43" fillId="0" borderId="0" xfId="32" applyNumberFormat="1" applyFont="1" applyAlignment="1">
      <alignment vertical="center"/>
    </xf>
    <xf numFmtId="4" fontId="43" fillId="0" borderId="37" xfId="32" applyNumberFormat="1" applyFont="1" applyBorder="1" applyAlignment="1">
      <alignment vertical="center"/>
    </xf>
    <xf numFmtId="0" fontId="45" fillId="0" borderId="0" xfId="32" quotePrefix="1" applyFont="1" applyAlignment="1">
      <alignment horizontal="right"/>
    </xf>
    <xf numFmtId="4" fontId="43" fillId="0" borderId="38" xfId="32" applyNumberFormat="1" applyFont="1" applyBorder="1" applyAlignment="1">
      <alignment vertical="center"/>
    </xf>
    <xf numFmtId="0" fontId="32" fillId="0" borderId="0" xfId="32" applyFont="1" applyAlignment="1">
      <alignment horizontal="left" vertical="center"/>
    </xf>
    <xf numFmtId="0" fontId="48" fillId="0" borderId="0" xfId="32" applyFont="1" applyAlignment="1">
      <alignment vertical="center"/>
    </xf>
    <xf numFmtId="4" fontId="43" fillId="0" borderId="0" xfId="32" applyNumberFormat="1" applyFont="1"/>
    <xf numFmtId="0" fontId="41" fillId="8" borderId="33" xfId="32" applyFont="1" applyFill="1" applyBorder="1" applyAlignment="1">
      <alignment horizontal="center" vertical="center"/>
    </xf>
    <xf numFmtId="43" fontId="44" fillId="0" borderId="0" xfId="34" applyFont="1" applyAlignment="1" applyProtection="1">
      <alignment vertical="center"/>
    </xf>
    <xf numFmtId="43" fontId="44" fillId="0" borderId="0" xfId="32" applyNumberFormat="1" applyFont="1" applyAlignment="1">
      <alignment vertical="center"/>
    </xf>
    <xf numFmtId="4" fontId="42" fillId="9" borderId="7" xfId="32" applyNumberFormat="1" applyFont="1" applyFill="1" applyBorder="1" applyAlignment="1">
      <alignment vertical="center"/>
    </xf>
    <xf numFmtId="4" fontId="42" fillId="0" borderId="7" xfId="32" applyNumberFormat="1" applyFont="1" applyBorder="1" applyAlignment="1">
      <alignment vertical="center"/>
    </xf>
    <xf numFmtId="167" fontId="42" fillId="0" borderId="7" xfId="32" applyNumberFormat="1" applyFont="1" applyBorder="1" applyAlignment="1">
      <alignment horizontal="center"/>
    </xf>
    <xf numFmtId="4" fontId="42" fillId="9" borderId="1" xfId="32" applyNumberFormat="1" applyFont="1" applyFill="1" applyBorder="1" applyAlignment="1">
      <alignment vertical="center"/>
    </xf>
    <xf numFmtId="4" fontId="42" fillId="0" borderId="1" xfId="32" applyNumberFormat="1" applyFont="1" applyBorder="1" applyAlignment="1">
      <alignment vertical="center"/>
    </xf>
    <xf numFmtId="167" fontId="42" fillId="0" borderId="1" xfId="32" applyNumberFormat="1" applyFont="1" applyBorder="1" applyAlignment="1">
      <alignment horizontal="center"/>
    </xf>
    <xf numFmtId="4" fontId="42" fillId="9" borderId="1" xfId="32" applyNumberFormat="1" applyFont="1" applyFill="1" applyBorder="1" applyAlignment="1">
      <alignment horizontal="right" vertical="center"/>
    </xf>
    <xf numFmtId="4" fontId="43" fillId="0" borderId="36" xfId="32" applyNumberFormat="1" applyFont="1" applyBorder="1" applyAlignment="1">
      <alignment vertical="center"/>
    </xf>
    <xf numFmtId="167" fontId="43" fillId="0" borderId="37" xfId="32" applyNumberFormat="1" applyFont="1" applyBorder="1" applyAlignment="1">
      <alignment horizontal="center" vertical="center"/>
    </xf>
    <xf numFmtId="167" fontId="43" fillId="0" borderId="0" xfId="32" applyNumberFormat="1" applyFont="1" applyAlignment="1">
      <alignment horizontal="center" vertical="center"/>
    </xf>
    <xf numFmtId="0" fontId="41" fillId="8" borderId="33" xfId="32" applyFont="1" applyFill="1" applyBorder="1" applyAlignment="1">
      <alignment horizontal="center" vertical="center" wrapText="1"/>
    </xf>
    <xf numFmtId="0" fontId="45" fillId="0" borderId="0" xfId="32" applyFont="1" applyAlignment="1">
      <alignment horizontal="right"/>
    </xf>
    <xf numFmtId="0" fontId="44" fillId="0" borderId="0" xfId="32" applyFont="1" applyAlignment="1">
      <alignment horizontal="left"/>
    </xf>
    <xf numFmtId="0" fontId="12" fillId="0" borderId="0" xfId="4" applyFont="1"/>
    <xf numFmtId="0" fontId="8" fillId="2" borderId="0" xfId="4" applyFont="1" applyFill="1"/>
    <xf numFmtId="0" fontId="9" fillId="0" borderId="0" xfId="4" applyFont="1"/>
    <xf numFmtId="0" fontId="32" fillId="0" borderId="0" xfId="4" applyFont="1" applyAlignment="1">
      <alignment horizontal="center" vertical="top" wrapText="1"/>
    </xf>
    <xf numFmtId="49" fontId="27" fillId="0" borderId="6" xfId="1" applyNumberFormat="1" applyFont="1" applyBorder="1" applyAlignment="1"/>
    <xf numFmtId="49" fontId="27" fillId="0" borderId="6" xfId="4" applyNumberFormat="1" applyFont="1" applyBorder="1" applyAlignment="1">
      <alignment horizontal="center"/>
    </xf>
    <xf numFmtId="49" fontId="23" fillId="7" borderId="1" xfId="4" applyNumberFormat="1" applyFont="1" applyFill="1" applyBorder="1" applyAlignment="1" applyProtection="1">
      <alignment horizontal="right"/>
      <protection locked="0"/>
    </xf>
    <xf numFmtId="0" fontId="32" fillId="0" borderId="0" xfId="4" applyFont="1" applyAlignment="1">
      <alignment horizontal="left" vertical="top" wrapText="1"/>
    </xf>
    <xf numFmtId="0" fontId="23" fillId="0" borderId="1" xfId="4" applyFont="1" applyBorder="1"/>
    <xf numFmtId="49" fontId="23" fillId="7" borderId="6" xfId="4" applyNumberFormat="1" applyFont="1" applyFill="1" applyBorder="1" applyAlignment="1" applyProtection="1">
      <alignment horizontal="right"/>
      <protection locked="0"/>
    </xf>
    <xf numFmtId="0" fontId="32" fillId="0" borderId="0" xfId="4" applyFont="1" applyAlignment="1">
      <alignment horizontal="left"/>
    </xf>
    <xf numFmtId="0" fontId="27" fillId="0" borderId="0" xfId="4" applyFont="1"/>
    <xf numFmtId="164" fontId="23" fillId="0" borderId="0" xfId="1" applyNumberFormat="1" applyFont="1"/>
    <xf numFmtId="0" fontId="32" fillId="0" borderId="0" xfId="4" applyFont="1"/>
    <xf numFmtId="0" fontId="27" fillId="0" borderId="1" xfId="4" applyFont="1" applyBorder="1"/>
    <xf numFmtId="0" fontId="33" fillId="0" borderId="0" xfId="4" applyFont="1"/>
    <xf numFmtId="165" fontId="33" fillId="0" borderId="0" xfId="1" applyFont="1" applyProtection="1">
      <protection locked="0"/>
    </xf>
    <xf numFmtId="0" fontId="27" fillId="0" borderId="0" xfId="4" applyFont="1" applyAlignment="1">
      <alignment horizontal="center"/>
    </xf>
    <xf numFmtId="0" fontId="30" fillId="0" borderId="0" xfId="4" applyFont="1" applyAlignment="1">
      <alignment horizontal="left"/>
    </xf>
    <xf numFmtId="0" fontId="23" fillId="5" borderId="1" xfId="4" applyFont="1" applyFill="1" applyBorder="1"/>
    <xf numFmtId="1" fontId="23" fillId="0" borderId="1" xfId="1" applyNumberFormat="1" applyFont="1" applyBorder="1"/>
    <xf numFmtId="0" fontId="27" fillId="4" borderId="1" xfId="4" applyFont="1" applyFill="1" applyBorder="1"/>
    <xf numFmtId="0" fontId="33" fillId="0" borderId="0" xfId="4" applyFont="1" applyAlignment="1">
      <alignment vertical="center"/>
    </xf>
    <xf numFmtId="0" fontId="44" fillId="0" borderId="0" xfId="32" applyFont="1" applyAlignment="1">
      <alignment horizontal="left" vertical="center" wrapText="1"/>
    </xf>
    <xf numFmtId="0" fontId="49" fillId="0" borderId="0" xfId="32" applyFont="1" applyAlignment="1">
      <alignment horizontal="left" vertical="center" wrapText="1"/>
    </xf>
    <xf numFmtId="0" fontId="41" fillId="8" borderId="33" xfId="32" applyFont="1" applyFill="1" applyBorder="1" applyAlignment="1">
      <alignment horizontal="center" vertical="center"/>
    </xf>
    <xf numFmtId="4" fontId="41" fillId="8" borderId="34" xfId="32" applyNumberFormat="1" applyFont="1" applyFill="1" applyBorder="1" applyAlignment="1">
      <alignment horizontal="center" vertical="center" wrapText="1"/>
    </xf>
    <xf numFmtId="4" fontId="41" fillId="8" borderId="35" xfId="32" applyNumberFormat="1" applyFont="1" applyFill="1" applyBorder="1" applyAlignment="1">
      <alignment horizontal="center" vertical="center" wrapText="1"/>
    </xf>
    <xf numFmtId="4" fontId="41" fillId="8" borderId="33" xfId="32" applyNumberFormat="1" applyFont="1" applyFill="1" applyBorder="1" applyAlignment="1">
      <alignment horizontal="center" vertical="center" wrapText="1"/>
    </xf>
    <xf numFmtId="165" fontId="18" fillId="6" borderId="2" xfId="1" applyFont="1" applyFill="1" applyBorder="1" applyAlignment="1">
      <alignment horizontal="center" vertical="center"/>
    </xf>
    <xf numFmtId="165" fontId="18" fillId="6" borderId="3" xfId="1" applyFont="1" applyFill="1" applyBorder="1" applyAlignment="1">
      <alignment horizontal="center" vertical="center"/>
    </xf>
    <xf numFmtId="165" fontId="18" fillId="6" borderId="4" xfId="1" applyFont="1" applyFill="1" applyBorder="1" applyAlignment="1">
      <alignment horizontal="center" vertical="center"/>
    </xf>
    <xf numFmtId="0" fontId="33" fillId="0" borderId="0" xfId="0" applyFont="1" applyAlignment="1">
      <alignment horizontal="left" vertical="top" wrapText="1"/>
    </xf>
    <xf numFmtId="49" fontId="19" fillId="0" borderId="0" xfId="1" applyNumberFormat="1" applyFont="1" applyBorder="1" applyAlignment="1">
      <alignment horizontal="center"/>
    </xf>
    <xf numFmtId="0" fontId="33" fillId="0" borderId="0" xfId="4" applyFont="1" applyAlignment="1">
      <alignment horizontal="left" vertical="top" wrapText="1"/>
    </xf>
    <xf numFmtId="0" fontId="28" fillId="0" borderId="1" xfId="4" applyFont="1" applyBorder="1" applyAlignment="1">
      <alignment horizontal="left" vertical="top" wrapText="1"/>
    </xf>
    <xf numFmtId="0" fontId="37" fillId="0" borderId="1" xfId="0" applyFont="1" applyBorder="1" applyAlignment="1">
      <alignment horizontal="left"/>
    </xf>
    <xf numFmtId="0" fontId="28" fillId="0" borderId="2" xfId="26" applyFont="1" applyBorder="1" applyAlignment="1">
      <alignment horizontal="left"/>
    </xf>
    <xf numFmtId="0" fontId="28" fillId="0" borderId="4" xfId="26" applyFont="1" applyBorder="1" applyAlignment="1">
      <alignment horizontal="left"/>
    </xf>
    <xf numFmtId="0" fontId="36" fillId="6" borderId="1" xfId="4" applyFont="1" applyFill="1" applyBorder="1" applyAlignment="1">
      <alignment horizontal="left" vertical="center"/>
    </xf>
    <xf numFmtId="0" fontId="28" fillId="0" borderId="1" xfId="4" applyFont="1" applyBorder="1" applyAlignment="1">
      <alignment horizontal="left" wrapText="1"/>
    </xf>
    <xf numFmtId="0" fontId="36" fillId="6" borderId="2" xfId="4" applyFont="1" applyFill="1" applyBorder="1" applyAlignment="1">
      <alignment horizontal="left" vertical="center"/>
    </xf>
    <xf numFmtId="0" fontId="36" fillId="6" borderId="4" xfId="4" applyFont="1" applyFill="1" applyBorder="1" applyAlignment="1">
      <alignment horizontal="left" vertical="center"/>
    </xf>
    <xf numFmtId="0" fontId="28" fillId="0" borderId="2" xfId="4" applyFont="1" applyBorder="1" applyAlignment="1">
      <alignment horizontal="left"/>
    </xf>
    <xf numFmtId="0" fontId="28" fillId="0" borderId="4" xfId="4" applyFont="1" applyBorder="1" applyAlignment="1">
      <alignment horizontal="left"/>
    </xf>
    <xf numFmtId="0" fontId="36" fillId="7" borderId="12" xfId="0" applyFont="1" applyFill="1" applyBorder="1" applyAlignment="1">
      <alignment horizontal="center"/>
    </xf>
    <xf numFmtId="0" fontId="36" fillId="7" borderId="11" xfId="0" applyFont="1" applyFill="1" applyBorder="1" applyAlignment="1">
      <alignment horizontal="center"/>
    </xf>
    <xf numFmtId="0" fontId="36" fillId="7" borderId="13" xfId="0" applyFont="1" applyFill="1" applyBorder="1" applyAlignment="1">
      <alignment horizontal="center"/>
    </xf>
    <xf numFmtId="0" fontId="38" fillId="4" borderId="20" xfId="0" applyFont="1" applyFill="1" applyBorder="1" applyAlignment="1">
      <alignment horizontal="center"/>
    </xf>
    <xf numFmtId="0" fontId="38" fillId="4" borderId="1" xfId="0" applyFont="1" applyFill="1" applyBorder="1" applyAlignment="1">
      <alignment horizontal="center"/>
    </xf>
    <xf numFmtId="4" fontId="28" fillId="0" borderId="23" xfId="0" applyNumberFormat="1" applyFont="1" applyBorder="1" applyAlignment="1">
      <alignment horizontal="center"/>
    </xf>
    <xf numFmtId="4" fontId="28" fillId="0" borderId="24" xfId="0" applyNumberFormat="1" applyFont="1" applyBorder="1" applyAlignment="1">
      <alignment horizontal="center"/>
    </xf>
    <xf numFmtId="0" fontId="38" fillId="4" borderId="14" xfId="4" applyFont="1" applyFill="1" applyBorder="1" applyAlignment="1">
      <alignment horizontal="center"/>
    </xf>
    <xf numFmtId="0" fontId="38" fillId="4" borderId="15" xfId="4" applyFont="1" applyFill="1" applyBorder="1" applyAlignment="1">
      <alignment horizontal="center"/>
    </xf>
    <xf numFmtId="0" fontId="38" fillId="4" borderId="16" xfId="4" applyFont="1" applyFill="1" applyBorder="1" applyAlignment="1">
      <alignment horizontal="center"/>
    </xf>
    <xf numFmtId="0" fontId="38" fillId="4" borderId="17" xfId="4" applyFont="1" applyFill="1" applyBorder="1" applyAlignment="1">
      <alignment horizontal="center"/>
    </xf>
    <xf numFmtId="0" fontId="38" fillId="4" borderId="19" xfId="4" applyFont="1" applyFill="1" applyBorder="1" applyAlignment="1">
      <alignment horizontal="center"/>
    </xf>
    <xf numFmtId="0" fontId="38" fillId="4" borderId="21" xfId="4" applyFont="1" applyFill="1" applyBorder="1" applyAlignment="1">
      <alignment horizontal="center"/>
    </xf>
    <xf numFmtId="4" fontId="28" fillId="0" borderId="2" xfId="0" applyNumberFormat="1" applyFont="1" applyBorder="1" applyAlignment="1">
      <alignment horizontal="center"/>
    </xf>
    <xf numFmtId="4" fontId="28" fillId="0" borderId="4" xfId="0" applyNumberFormat="1" applyFont="1" applyBorder="1" applyAlignment="1">
      <alignment horizontal="center"/>
    </xf>
    <xf numFmtId="4" fontId="28" fillId="0" borderId="22" xfId="0" applyNumberFormat="1" applyFont="1" applyBorder="1" applyAlignment="1">
      <alignment horizontal="center"/>
    </xf>
    <xf numFmtId="0" fontId="36" fillId="6" borderId="8" xfId="0" applyFont="1" applyFill="1" applyBorder="1" applyAlignment="1">
      <alignment horizontal="center"/>
    </xf>
    <xf numFmtId="0" fontId="36" fillId="6" borderId="9" xfId="0" applyFont="1" applyFill="1" applyBorder="1" applyAlignment="1">
      <alignment horizontal="center"/>
    </xf>
    <xf numFmtId="0" fontId="36" fillId="6" borderId="10" xfId="0" applyFont="1" applyFill="1" applyBorder="1" applyAlignment="1">
      <alignment horizontal="center"/>
    </xf>
    <xf numFmtId="0" fontId="38" fillId="4" borderId="6" xfId="4" applyFont="1" applyFill="1" applyBorder="1" applyAlignment="1">
      <alignment horizontal="center"/>
    </xf>
    <xf numFmtId="0" fontId="38" fillId="4" borderId="28" xfId="4" applyFont="1" applyFill="1" applyBorder="1" applyAlignment="1">
      <alignment horizontal="center"/>
    </xf>
    <xf numFmtId="0" fontId="38" fillId="4" borderId="7" xfId="4" applyFont="1" applyFill="1" applyBorder="1" applyAlignment="1">
      <alignment horizontal="center"/>
    </xf>
    <xf numFmtId="4" fontId="28" fillId="0" borderId="18" xfId="0" applyNumberFormat="1" applyFont="1" applyBorder="1" applyAlignment="1">
      <alignment horizontal="center"/>
    </xf>
    <xf numFmtId="0" fontId="38" fillId="4" borderId="18" xfId="0" applyFont="1" applyFill="1" applyBorder="1" applyAlignment="1">
      <alignment horizontal="center"/>
    </xf>
    <xf numFmtId="0" fontId="38" fillId="4" borderId="4" xfId="0" applyFont="1" applyFill="1" applyBorder="1" applyAlignment="1">
      <alignment horizontal="center"/>
    </xf>
    <xf numFmtId="0" fontId="36" fillId="7" borderId="8" xfId="0" applyFont="1" applyFill="1" applyBorder="1" applyAlignment="1">
      <alignment horizontal="center"/>
    </xf>
    <xf numFmtId="0" fontId="36" fillId="7" borderId="9" xfId="0" applyFont="1" applyFill="1" applyBorder="1" applyAlignment="1">
      <alignment horizontal="center"/>
    </xf>
    <xf numFmtId="0" fontId="36" fillId="7" borderId="10" xfId="0" applyFont="1" applyFill="1" applyBorder="1" applyAlignment="1">
      <alignment horizontal="center"/>
    </xf>
    <xf numFmtId="0" fontId="28" fillId="0" borderId="23" xfId="0" applyFont="1" applyBorder="1" applyAlignment="1">
      <alignment horizontal="center"/>
    </xf>
    <xf numFmtId="0" fontId="28" fillId="0" borderId="27" xfId="0" applyFont="1" applyBorder="1" applyAlignment="1">
      <alignment horizontal="center"/>
    </xf>
    <xf numFmtId="0" fontId="28" fillId="0" borderId="26" xfId="0" applyFont="1" applyBorder="1" applyAlignment="1">
      <alignment horizontal="center"/>
    </xf>
    <xf numFmtId="4" fontId="28" fillId="0" borderId="25" xfId="0" applyNumberFormat="1" applyFont="1" applyBorder="1" applyAlignment="1">
      <alignment horizontal="center"/>
    </xf>
    <xf numFmtId="4" fontId="28" fillId="0" borderId="26" xfId="0" applyNumberFormat="1" applyFont="1" applyBorder="1" applyAlignment="1">
      <alignment horizontal="center"/>
    </xf>
    <xf numFmtId="0" fontId="6" fillId="0" borderId="6" xfId="0" applyFont="1" applyBorder="1" applyAlignment="1">
      <alignment horizontal="center"/>
    </xf>
    <xf numFmtId="0" fontId="0" fillId="0" borderId="6" xfId="0" applyBorder="1" applyAlignment="1">
      <alignment horizontal="center"/>
    </xf>
    <xf numFmtId="0" fontId="0" fillId="0" borderId="0" xfId="0" applyAlignment="1">
      <alignment horizontal="center"/>
    </xf>
  </cellXfs>
  <cellStyles count="35">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Comma 6" xfId="34" xr:uid="{B21FE0DC-1CE4-475E-A3E8-EAF73852F3A6}"/>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B40C2131-A158-4013-8279-9AA08546C4E6}"/>
    <cellStyle name="Percent 2" xfId="33" xr:uid="{D8746D90-9013-44F2-9F79-0029466B816B}"/>
  </cellStyles>
  <dxfs count="0"/>
  <tableStyles count="0" defaultTableStyle="TableStyleMedium9" defaultPivotStyle="PivotStyleLight16"/>
  <colors>
    <mruColors>
      <color rgb="FF00D739"/>
      <color rgb="FF00DC00"/>
      <color rgb="FF006362"/>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1</xdr:col>
      <xdr:colOff>1187450</xdr:colOff>
      <xdr:row>4</xdr:row>
      <xdr:rowOff>106746</xdr:rowOff>
    </xdr:to>
    <xdr:pic>
      <xdr:nvPicPr>
        <xdr:cNvPr id="2" name="Graphic 1">
          <a:extLst>
            <a:ext uri="{FF2B5EF4-FFF2-40B4-BE49-F238E27FC236}">
              <a16:creationId xmlns:a16="http://schemas.microsoft.com/office/drawing/2014/main" id="{B749417B-D63A-4F29-96C3-EDF0ACB69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1575"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85725</xdr:rowOff>
    </xdr:from>
    <xdr:to>
      <xdr:col>2</xdr:col>
      <xdr:colOff>504825</xdr:colOff>
      <xdr:row>0</xdr:row>
      <xdr:rowOff>534988</xdr:rowOff>
    </xdr:to>
    <xdr:pic>
      <xdr:nvPicPr>
        <xdr:cNvPr id="3" name="Picture 2">
          <a:extLst>
            <a:ext uri="{FF2B5EF4-FFF2-40B4-BE49-F238E27FC236}">
              <a16:creationId xmlns:a16="http://schemas.microsoft.com/office/drawing/2014/main" id="{B87FA6AB-4CD4-40BE-A094-0CDB594D88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92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2</xdr:col>
      <xdr:colOff>523875</xdr:colOff>
      <xdr:row>0</xdr:row>
      <xdr:rowOff>522288</xdr:rowOff>
    </xdr:to>
    <xdr:pic>
      <xdr:nvPicPr>
        <xdr:cNvPr id="2" name="Picture 1">
          <a:extLst>
            <a:ext uri="{FF2B5EF4-FFF2-40B4-BE49-F238E27FC236}">
              <a16:creationId xmlns:a16="http://schemas.microsoft.com/office/drawing/2014/main" id="{80C4D8A7-DED1-4EC0-B409-0421E6A560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76200"/>
          <a:ext cx="822325"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76200</xdr:rowOff>
    </xdr:from>
    <xdr:to>
      <xdr:col>2</xdr:col>
      <xdr:colOff>558800</xdr:colOff>
      <xdr:row>0</xdr:row>
      <xdr:rowOff>522288</xdr:rowOff>
    </xdr:to>
    <xdr:pic>
      <xdr:nvPicPr>
        <xdr:cNvPr id="3" name="Picture 2">
          <a:extLst>
            <a:ext uri="{FF2B5EF4-FFF2-40B4-BE49-F238E27FC236}">
              <a16:creationId xmlns:a16="http://schemas.microsoft.com/office/drawing/2014/main" id="{E5326598-E508-4CFF-B69A-BD90E4BA0E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76200"/>
          <a:ext cx="819150" cy="4492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85725</xdr:rowOff>
    </xdr:from>
    <xdr:to>
      <xdr:col>2</xdr:col>
      <xdr:colOff>485775</xdr:colOff>
      <xdr:row>0</xdr:row>
      <xdr:rowOff>531813</xdr:rowOff>
    </xdr:to>
    <xdr:pic>
      <xdr:nvPicPr>
        <xdr:cNvPr id="3" name="Picture 2">
          <a:extLst>
            <a:ext uri="{FF2B5EF4-FFF2-40B4-BE49-F238E27FC236}">
              <a16:creationId xmlns:a16="http://schemas.microsoft.com/office/drawing/2014/main" id="{42CD5E82-CE55-44EB-A5D6-16C8B75E2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6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6350</xdr:colOff>
      <xdr:row>0</xdr:row>
      <xdr:rowOff>73025</xdr:rowOff>
    </xdr:from>
    <xdr:to>
      <xdr:col>2</xdr:col>
      <xdr:colOff>825500</xdr:colOff>
      <xdr:row>3</xdr:row>
      <xdr:rowOff>55563</xdr:rowOff>
    </xdr:to>
    <xdr:pic>
      <xdr:nvPicPr>
        <xdr:cNvPr id="3" name="Picture 2">
          <a:extLst>
            <a:ext uri="{FF2B5EF4-FFF2-40B4-BE49-F238E27FC236}">
              <a16:creationId xmlns:a16="http://schemas.microsoft.com/office/drawing/2014/main" id="{6E8CA66C-4DC2-4823-95C4-CDA6F6BEB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575" y="73025"/>
          <a:ext cx="819150" cy="4492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123825</xdr:rowOff>
    </xdr:from>
    <xdr:to>
      <xdr:col>2</xdr:col>
      <xdr:colOff>82550</xdr:colOff>
      <xdr:row>3</xdr:row>
      <xdr:rowOff>84138</xdr:rowOff>
    </xdr:to>
    <xdr:pic>
      <xdr:nvPicPr>
        <xdr:cNvPr id="3" name="Picture 2">
          <a:extLst>
            <a:ext uri="{FF2B5EF4-FFF2-40B4-BE49-F238E27FC236}">
              <a16:creationId xmlns:a16="http://schemas.microsoft.com/office/drawing/2014/main" id="{37A09DCD-31DE-4B79-97A8-F08BEC85C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23825"/>
          <a:ext cx="819150" cy="4492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4768-9A3B-4AC5-8E05-228E8AA7EBD8}">
  <dimension ref="A1"/>
  <sheetViews>
    <sheetView workbookViewId="0"/>
  </sheetViews>
  <sheetFormatPr defaultRowHeight="12.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E23" sqref="E23"/>
    </sheetView>
  </sheetViews>
  <sheetFormatPr defaultRowHeight="12.5" x14ac:dyDescent="0.25"/>
  <cols>
    <col min="3" max="3" width="15.1796875" customWidth="1"/>
  </cols>
  <sheetData>
    <row r="1" spans="1:8" x14ac:dyDescent="0.25">
      <c r="A1" s="13" t="s">
        <v>12</v>
      </c>
      <c r="B1" s="26">
        <v>1.2E-2</v>
      </c>
    </row>
    <row r="2" spans="1:8" x14ac:dyDescent="0.25">
      <c r="A2" s="13" t="s">
        <v>13</v>
      </c>
      <c r="B2" s="26">
        <v>6.0000000000000001E-3</v>
      </c>
    </row>
    <row r="4" spans="1:8" x14ac:dyDescent="0.25">
      <c r="A4" s="220" t="s">
        <v>64</v>
      </c>
      <c r="B4" s="221"/>
      <c r="C4" s="221"/>
    </row>
    <row r="5" spans="1:8" ht="21" x14ac:dyDescent="0.25">
      <c r="A5" s="19" t="s">
        <v>8</v>
      </c>
      <c r="B5" s="19" t="s">
        <v>21</v>
      </c>
      <c r="C5" s="19" t="s">
        <v>20</v>
      </c>
    </row>
    <row r="6" spans="1:8" x14ac:dyDescent="0.25">
      <c r="A6" s="16">
        <v>0</v>
      </c>
      <c r="B6" s="16">
        <v>0</v>
      </c>
      <c r="C6" s="17">
        <v>0</v>
      </c>
    </row>
    <row r="7" spans="1:8" x14ac:dyDescent="0.25">
      <c r="A7" s="18">
        <v>50000.01</v>
      </c>
      <c r="B7" s="16">
        <v>1.5</v>
      </c>
      <c r="C7" s="17">
        <v>750</v>
      </c>
    </row>
    <row r="8" spans="1:8" x14ac:dyDescent="0.25">
      <c r="A8" s="18">
        <v>130000.01</v>
      </c>
      <c r="B8" s="16">
        <v>5</v>
      </c>
      <c r="C8" s="17">
        <v>5300</v>
      </c>
    </row>
    <row r="9" spans="1:8" x14ac:dyDescent="0.25">
      <c r="A9" s="18">
        <v>200000.01</v>
      </c>
      <c r="B9" s="16">
        <v>10</v>
      </c>
      <c r="C9" s="17">
        <v>15300</v>
      </c>
    </row>
    <row r="10" spans="1:8" x14ac:dyDescent="0.25">
      <c r="H10" s="14"/>
    </row>
    <row r="11" spans="1:8" x14ac:dyDescent="0.25">
      <c r="A11" s="220" t="s">
        <v>65</v>
      </c>
      <c r="B11" s="221"/>
      <c r="C11" s="222"/>
      <c r="H11" s="15"/>
    </row>
    <row r="12" spans="1:8" ht="21" x14ac:dyDescent="0.25">
      <c r="A12" s="19" t="s">
        <v>8</v>
      </c>
      <c r="B12" s="19" t="s">
        <v>21</v>
      </c>
      <c r="C12" s="19" t="s">
        <v>19</v>
      </c>
      <c r="D12" s="24" t="s">
        <v>69</v>
      </c>
      <c r="H12" s="14"/>
    </row>
    <row r="13" spans="1:8" x14ac:dyDescent="0.25">
      <c r="A13" s="16">
        <v>0</v>
      </c>
      <c r="B13" s="16">
        <v>0</v>
      </c>
      <c r="C13" s="25">
        <v>0</v>
      </c>
      <c r="D13" s="23"/>
      <c r="H13" s="14"/>
    </row>
    <row r="14" spans="1:8" x14ac:dyDescent="0.25">
      <c r="A14" s="18">
        <v>25000.01</v>
      </c>
      <c r="B14" s="16">
        <v>2273</v>
      </c>
      <c r="C14" s="25">
        <v>10</v>
      </c>
      <c r="D14" s="2">
        <v>110</v>
      </c>
      <c r="H14" s="14"/>
    </row>
    <row r="15" spans="1:8" x14ac:dyDescent="0.25">
      <c r="A15" s="18">
        <v>45583.01</v>
      </c>
      <c r="B15" s="16">
        <v>4076</v>
      </c>
      <c r="C15" s="25">
        <v>15</v>
      </c>
      <c r="D15" s="2">
        <v>115</v>
      </c>
      <c r="H15" s="14"/>
    </row>
    <row r="16" spans="1:8" x14ac:dyDescent="0.25">
      <c r="A16" s="18">
        <v>81583.009999999995</v>
      </c>
      <c r="B16" s="16">
        <v>7031</v>
      </c>
      <c r="C16" s="25">
        <v>20</v>
      </c>
      <c r="D16" s="2">
        <v>120</v>
      </c>
      <c r="H16" s="14"/>
    </row>
    <row r="17" spans="1:9" x14ac:dyDescent="0.25">
      <c r="A17" s="18">
        <v>126583.01</v>
      </c>
      <c r="B17" s="16">
        <v>11250</v>
      </c>
      <c r="C17" s="25">
        <v>25</v>
      </c>
      <c r="D17" s="2">
        <v>125</v>
      </c>
      <c r="H17" s="14"/>
    </row>
    <row r="18" spans="1:9" x14ac:dyDescent="0.25">
      <c r="A18" s="18">
        <v>220333.01</v>
      </c>
      <c r="B18" s="16">
        <v>24306</v>
      </c>
      <c r="C18" s="25">
        <v>35</v>
      </c>
      <c r="D18" s="2">
        <v>135</v>
      </c>
      <c r="H18" s="14"/>
    </row>
    <row r="19" spans="1:9" x14ac:dyDescent="0.25">
      <c r="A19" s="18">
        <v>389083.01</v>
      </c>
      <c r="B19" s="16">
        <v>44181</v>
      </c>
      <c r="C19" s="25">
        <v>45</v>
      </c>
      <c r="D19" s="2">
        <v>145</v>
      </c>
      <c r="H19" s="14"/>
    </row>
    <row r="20" spans="1:9" x14ac:dyDescent="0.25">
      <c r="A20" s="18">
        <v>842166.01</v>
      </c>
      <c r="B20" s="16">
        <v>98633</v>
      </c>
      <c r="C20" s="25">
        <v>60</v>
      </c>
      <c r="D20" s="2">
        <v>160</v>
      </c>
      <c r="H20" s="14"/>
    </row>
    <row r="28" spans="1:9" ht="13" x14ac:dyDescent="0.3">
      <c r="I28" s="20" t="s">
        <v>52</v>
      </c>
    </row>
    <row r="29" spans="1:9" x14ac:dyDescent="0.25">
      <c r="I29" s="21">
        <v>0</v>
      </c>
    </row>
    <row r="30" spans="1:9" x14ac:dyDescent="0.25">
      <c r="I30" s="21" t="s">
        <v>57</v>
      </c>
    </row>
    <row r="31" spans="1:9" x14ac:dyDescent="0.25">
      <c r="I31" s="21" t="s">
        <v>58</v>
      </c>
    </row>
    <row r="32" spans="1:9" x14ac:dyDescent="0.25">
      <c r="I32" s="21" t="s">
        <v>59</v>
      </c>
    </row>
    <row r="33" spans="9:9" x14ac:dyDescent="0.25">
      <c r="I33" s="21" t="s">
        <v>60</v>
      </c>
    </row>
    <row r="34" spans="9:9" x14ac:dyDescent="0.25">
      <c r="I34" s="21" t="s">
        <v>61</v>
      </c>
    </row>
    <row r="35" spans="9:9" x14ac:dyDescent="0.25">
      <c r="I35" s="21" t="s">
        <v>62</v>
      </c>
    </row>
    <row r="36" spans="9:9" ht="13" thickBot="1" x14ac:dyDescent="0.3">
      <c r="I36" s="22" t="s">
        <v>63</v>
      </c>
    </row>
  </sheetData>
  <mergeCells count="2">
    <mergeCell ref="A4:C4"/>
    <mergeCell ref="A11:C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9</v>
      </c>
      <c r="B1" s="10">
        <v>20</v>
      </c>
    </row>
    <row r="2" spans="1:2" x14ac:dyDescent="0.25">
      <c r="A2" t="s">
        <v>10</v>
      </c>
      <c r="B2" s="10">
        <v>80</v>
      </c>
    </row>
    <row r="3" spans="1:2" x14ac:dyDescent="0.25">
      <c r="B3" s="10">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A9E2-3899-49BF-9629-91D781320DAB}">
  <sheetPr>
    <tabColor rgb="FF00B0F0"/>
  </sheetPr>
  <dimension ref="A1:T51"/>
  <sheetViews>
    <sheetView showGridLines="0" showRowColHeaders="0" tabSelected="1" zoomScaleNormal="100" zoomScaleSheetLayoutView="100" workbookViewId="0">
      <selection activeCell="F11" sqref="F11"/>
    </sheetView>
  </sheetViews>
  <sheetFormatPr defaultColWidth="9.1796875" defaultRowHeight="15" x14ac:dyDescent="0.3"/>
  <cols>
    <col min="1" max="1" width="8.7265625" style="140" customWidth="1"/>
    <col min="2" max="2" width="20.54296875" style="99" customWidth="1"/>
    <col min="3" max="3" width="21.81640625" style="99" customWidth="1"/>
    <col min="4" max="4" width="19" style="99" customWidth="1"/>
    <col min="5" max="5" width="17.1796875" style="99" customWidth="1"/>
    <col min="6" max="6" width="17.81640625" style="99" customWidth="1"/>
    <col min="7" max="7" width="11.26953125" style="99" bestFit="1" customWidth="1"/>
    <col min="8" max="9" width="12.54296875" style="99" bestFit="1" customWidth="1"/>
    <col min="10" max="13" width="9.1796875" style="99"/>
    <col min="14" max="14" width="9.1796875" style="99" customWidth="1"/>
    <col min="15" max="16384" width="9.1796875" style="99"/>
  </cols>
  <sheetData>
    <row r="1" spans="1:20" x14ac:dyDescent="0.3">
      <c r="A1" s="99"/>
      <c r="F1" s="100"/>
    </row>
    <row r="2" spans="1:20" x14ac:dyDescent="0.3">
      <c r="A2" s="99"/>
      <c r="F2" s="100"/>
    </row>
    <row r="3" spans="1:20" x14ac:dyDescent="0.3">
      <c r="A3" s="99"/>
      <c r="F3" s="100"/>
    </row>
    <row r="4" spans="1:20" x14ac:dyDescent="0.3">
      <c r="A4" s="99"/>
      <c r="F4" s="100"/>
    </row>
    <row r="5" spans="1:20" x14ac:dyDescent="0.3">
      <c r="A5" s="99"/>
      <c r="F5" s="100"/>
    </row>
    <row r="6" spans="1:20" ht="30" customHeight="1" x14ac:dyDescent="0.3">
      <c r="A6" s="99"/>
      <c r="B6" s="101" t="s">
        <v>145</v>
      </c>
      <c r="C6" s="102"/>
      <c r="D6" s="102"/>
      <c r="E6" s="102"/>
      <c r="F6" s="103"/>
    </row>
    <row r="7" spans="1:20" ht="15.75" customHeight="1" x14ac:dyDescent="0.3">
      <c r="A7" s="99"/>
      <c r="F7" s="100"/>
      <c r="S7" s="104"/>
      <c r="T7" s="104"/>
    </row>
    <row r="8" spans="1:20" s="105" customFormat="1" ht="20.25" customHeight="1" x14ac:dyDescent="0.25">
      <c r="B8" s="106" t="s">
        <v>130</v>
      </c>
      <c r="C8" s="106"/>
      <c r="D8" s="106"/>
      <c r="E8" s="106"/>
      <c r="F8" s="107"/>
      <c r="S8" s="108"/>
      <c r="T8" s="109"/>
    </row>
    <row r="9" spans="1:20" s="105" customFormat="1" ht="20.25" customHeight="1" x14ac:dyDescent="0.25">
      <c r="B9" s="106"/>
      <c r="C9" s="106"/>
      <c r="D9" s="106"/>
      <c r="E9" s="106"/>
      <c r="F9" s="107"/>
      <c r="S9" s="108"/>
      <c r="T9" s="109"/>
    </row>
    <row r="10" spans="1:20" s="105" customFormat="1" ht="20.25" customHeight="1" x14ac:dyDescent="0.25">
      <c r="A10" s="110"/>
      <c r="B10" s="111"/>
      <c r="C10" s="111"/>
      <c r="D10" s="111"/>
      <c r="E10" s="111"/>
      <c r="F10" s="112"/>
    </row>
    <row r="11" spans="1:20" s="105" customFormat="1" ht="21.75" customHeight="1" x14ac:dyDescent="0.25">
      <c r="A11" s="113"/>
      <c r="B11" s="114" t="s">
        <v>11</v>
      </c>
      <c r="C11" s="114"/>
      <c r="D11" s="115"/>
      <c r="E11" s="114"/>
      <c r="F11" s="116">
        <v>3</v>
      </c>
      <c r="G11" s="117"/>
    </row>
    <row r="12" spans="1:20" s="105" customFormat="1" ht="21.75" customHeight="1" x14ac:dyDescent="0.25">
      <c r="A12" s="113"/>
      <c r="B12" s="114" t="s">
        <v>119</v>
      </c>
      <c r="C12" s="114"/>
      <c r="D12" s="115"/>
      <c r="E12" s="114"/>
      <c r="F12" s="116">
        <v>300000</v>
      </c>
    </row>
    <row r="13" spans="1:20" s="105" customFormat="1" ht="21.75" customHeight="1" x14ac:dyDescent="0.25">
      <c r="A13" s="113"/>
      <c r="B13" s="114" t="s">
        <v>120</v>
      </c>
      <c r="C13" s="114"/>
      <c r="D13" s="115"/>
      <c r="E13" s="114"/>
      <c r="F13" s="116"/>
    </row>
    <row r="14" spans="1:20" s="105" customFormat="1" ht="21.5" customHeight="1" x14ac:dyDescent="0.25">
      <c r="A14" s="118"/>
      <c r="B14" s="119" t="s">
        <v>131</v>
      </c>
      <c r="C14" s="102"/>
      <c r="D14" s="102"/>
      <c r="E14" s="102"/>
      <c r="F14" s="119">
        <f>F12+F13</f>
        <v>300000</v>
      </c>
      <c r="G14" s="117"/>
    </row>
    <row r="15" spans="1:20" s="105" customFormat="1" ht="21.75" customHeight="1" x14ac:dyDescent="0.25">
      <c r="A15" s="113"/>
      <c r="B15" s="102" t="s">
        <v>132</v>
      </c>
      <c r="C15" s="102"/>
      <c r="D15" s="102"/>
      <c r="E15" s="102"/>
      <c r="F15" s="120">
        <f>F29</f>
        <v>39000</v>
      </c>
    </row>
    <row r="16" spans="1:20" s="105" customFormat="1" ht="20.25" customHeight="1" x14ac:dyDescent="0.25">
      <c r="A16" s="113"/>
      <c r="B16" s="102" t="s">
        <v>121</v>
      </c>
      <c r="C16" s="102"/>
      <c r="D16" s="102"/>
      <c r="E16" s="102"/>
      <c r="F16" s="119">
        <f>VLOOKUP($F$11,B31:$D$41,2,0)</f>
        <v>22000</v>
      </c>
    </row>
    <row r="17" spans="1:10" ht="19.149999999999999" customHeight="1" thickBot="1" x14ac:dyDescent="0.35">
      <c r="A17" s="121"/>
      <c r="B17" s="102" t="s">
        <v>122</v>
      </c>
      <c r="C17" s="102"/>
      <c r="D17" s="102"/>
      <c r="E17" s="102"/>
      <c r="F17" s="122">
        <f>F15-F16</f>
        <v>17000</v>
      </c>
      <c r="G17" s="123"/>
    </row>
    <row r="18" spans="1:10" ht="19.149999999999999" customHeight="1" thickTop="1" x14ac:dyDescent="0.3">
      <c r="A18" s="121"/>
      <c r="B18" s="102"/>
      <c r="C18" s="124"/>
      <c r="D18" s="124"/>
      <c r="E18" s="124"/>
      <c r="F18" s="119"/>
      <c r="G18" s="125"/>
    </row>
    <row r="19" spans="1:10" s="105" customFormat="1" ht="20.25" customHeight="1" x14ac:dyDescent="0.25">
      <c r="A19" s="110"/>
      <c r="B19" s="166"/>
      <c r="C19" s="166"/>
      <c r="D19" s="166"/>
      <c r="E19" s="166"/>
      <c r="F19" s="166"/>
    </row>
    <row r="20" spans="1:10" s="105" customFormat="1" ht="20.25" customHeight="1" x14ac:dyDescent="0.25">
      <c r="A20" s="110"/>
      <c r="B20" s="106" t="s">
        <v>123</v>
      </c>
      <c r="C20" s="106"/>
      <c r="D20" s="106"/>
      <c r="E20" s="106"/>
      <c r="F20" s="106"/>
    </row>
    <row r="21" spans="1:10" s="105" customFormat="1" ht="20.25" customHeight="1" x14ac:dyDescent="0.25">
      <c r="A21" s="110"/>
      <c r="B21" s="167" t="s">
        <v>124</v>
      </c>
      <c r="C21" s="167"/>
      <c r="D21" s="168" t="s">
        <v>125</v>
      </c>
      <c r="E21" s="168" t="s">
        <v>126</v>
      </c>
      <c r="F21" s="170" t="s">
        <v>127</v>
      </c>
      <c r="H21" s="127"/>
    </row>
    <row r="22" spans="1:10" s="105" customFormat="1" ht="20.25" customHeight="1" x14ac:dyDescent="0.25">
      <c r="A22" s="110"/>
      <c r="B22" s="126" t="s">
        <v>128</v>
      </c>
      <c r="C22" s="126" t="s">
        <v>129</v>
      </c>
      <c r="D22" s="169"/>
      <c r="E22" s="169"/>
      <c r="F22" s="170"/>
      <c r="H22" s="127"/>
      <c r="I22" s="128"/>
      <c r="J22" s="128"/>
    </row>
    <row r="23" spans="1:10" s="105" customFormat="1" ht="20.25" customHeight="1" x14ac:dyDescent="0.3">
      <c r="A23" s="110"/>
      <c r="B23" s="129">
        <v>0</v>
      </c>
      <c r="C23" s="129">
        <v>75000</v>
      </c>
      <c r="D23" s="130">
        <f>IF(F14&lt;=C23,F14,C23)</f>
        <v>75000</v>
      </c>
      <c r="E23" s="131">
        <v>0</v>
      </c>
      <c r="F23" s="130">
        <f>D23*E23</f>
        <v>0</v>
      </c>
      <c r="H23" s="127"/>
    </row>
    <row r="24" spans="1:10" s="105" customFormat="1" ht="20.25" customHeight="1" x14ac:dyDescent="0.3">
      <c r="A24" s="110"/>
      <c r="B24" s="132">
        <v>75000.009999999995</v>
      </c>
      <c r="C24" s="132">
        <v>240000</v>
      </c>
      <c r="D24" s="133">
        <f>IF($F$14&gt;=C24,C24-C23,IF($F$14-B24&gt;0,$F$14-C23,0))</f>
        <v>165000</v>
      </c>
      <c r="E24" s="134">
        <v>0.16</v>
      </c>
      <c r="F24" s="130">
        <f>D24*E24</f>
        <v>26400</v>
      </c>
      <c r="H24" s="127"/>
    </row>
    <row r="25" spans="1:10" s="105" customFormat="1" ht="20.25" customHeight="1" x14ac:dyDescent="0.3">
      <c r="A25" s="110"/>
      <c r="B25" s="132">
        <v>240000.01</v>
      </c>
      <c r="C25" s="132">
        <v>800000</v>
      </c>
      <c r="D25" s="133">
        <f t="shared" ref="D25:D28" si="0">IF($F$14&gt;=C25,C25-C24,IF($F$14-B25&gt;0,$F$14-C24,0))</f>
        <v>60000</v>
      </c>
      <c r="E25" s="134">
        <v>0.21</v>
      </c>
      <c r="F25" s="130">
        <f>D25*E25</f>
        <v>12600</v>
      </c>
      <c r="H25" s="127"/>
    </row>
    <row r="26" spans="1:10" s="105" customFormat="1" ht="20.25" customHeight="1" x14ac:dyDescent="0.3">
      <c r="A26" s="110"/>
      <c r="B26" s="132">
        <v>800000.01</v>
      </c>
      <c r="C26" s="132">
        <v>2400000</v>
      </c>
      <c r="D26" s="133">
        <f t="shared" si="0"/>
        <v>0</v>
      </c>
      <c r="E26" s="134">
        <v>0.24</v>
      </c>
      <c r="F26" s="130">
        <f t="shared" ref="F26:F27" si="1">D26*E26</f>
        <v>0</v>
      </c>
      <c r="H26" s="127"/>
    </row>
    <row r="27" spans="1:10" s="105" customFormat="1" ht="20.25" customHeight="1" x14ac:dyDescent="0.3">
      <c r="A27" s="110"/>
      <c r="B27" s="132">
        <v>2400000.0099999998</v>
      </c>
      <c r="C27" s="132">
        <v>8000000</v>
      </c>
      <c r="D27" s="133">
        <f t="shared" si="0"/>
        <v>0</v>
      </c>
      <c r="E27" s="134">
        <v>0.28000000000000003</v>
      </c>
      <c r="F27" s="130">
        <f t="shared" si="1"/>
        <v>0</v>
      </c>
    </row>
    <row r="28" spans="1:10" s="105" customFormat="1" ht="20.25" customHeight="1" x14ac:dyDescent="0.3">
      <c r="A28" s="110"/>
      <c r="B28" s="132">
        <v>8000000</v>
      </c>
      <c r="C28" s="135" t="s">
        <v>133</v>
      </c>
      <c r="D28" s="133">
        <f t="shared" si="0"/>
        <v>0</v>
      </c>
      <c r="E28" s="134">
        <v>0.32</v>
      </c>
      <c r="F28" s="130">
        <f>D28*E28</f>
        <v>0</v>
      </c>
    </row>
    <row r="29" spans="1:10" s="105" customFormat="1" ht="20.25" customHeight="1" thickBot="1" x14ac:dyDescent="0.3">
      <c r="A29" s="110"/>
      <c r="B29" s="101"/>
      <c r="C29" s="101"/>
      <c r="D29" s="136">
        <f>ROUND(SUM(D23:D28),0)</f>
        <v>300000</v>
      </c>
      <c r="E29" s="137"/>
      <c r="F29" s="136">
        <f>ROUND(SUM(F23:F28),0)</f>
        <v>39000</v>
      </c>
    </row>
    <row r="30" spans="1:10" s="105" customFormat="1" ht="20.25" customHeight="1" x14ac:dyDescent="0.25">
      <c r="A30" s="110"/>
      <c r="B30" s="101"/>
      <c r="C30" s="101"/>
      <c r="D30" s="119"/>
      <c r="E30" s="138"/>
      <c r="F30" s="119"/>
    </row>
    <row r="31" spans="1:10" s="105" customFormat="1" ht="20.25" customHeight="1" x14ac:dyDescent="0.25">
      <c r="A31" s="110"/>
      <c r="B31" s="168" t="s">
        <v>11</v>
      </c>
      <c r="C31" s="167" t="s">
        <v>134</v>
      </c>
      <c r="D31" s="167"/>
      <c r="E31" s="138"/>
      <c r="F31" s="119"/>
    </row>
    <row r="32" spans="1:10" s="105" customFormat="1" ht="30" x14ac:dyDescent="0.25">
      <c r="A32" s="110"/>
      <c r="B32" s="169"/>
      <c r="C32" s="139" t="s">
        <v>135</v>
      </c>
      <c r="D32" s="139" t="s">
        <v>136</v>
      </c>
      <c r="E32" s="138"/>
      <c r="F32" s="119"/>
    </row>
    <row r="33" spans="1:6" s="105" customFormat="1" ht="20.25" customHeight="1" x14ac:dyDescent="0.25">
      <c r="A33" s="110"/>
      <c r="B33" s="129">
        <v>1</v>
      </c>
      <c r="C33" s="129">
        <v>0</v>
      </c>
      <c r="D33" s="129">
        <v>0</v>
      </c>
      <c r="E33" s="138"/>
      <c r="F33" s="119"/>
    </row>
    <row r="34" spans="1:6" s="105" customFormat="1" ht="20.25" customHeight="1" x14ac:dyDescent="0.25">
      <c r="A34" s="110"/>
      <c r="B34" s="129">
        <v>1.5</v>
      </c>
      <c r="C34" s="129">
        <v>5500</v>
      </c>
      <c r="D34" s="129">
        <v>66000</v>
      </c>
      <c r="E34" s="138"/>
      <c r="F34" s="119"/>
    </row>
    <row r="35" spans="1:6" s="105" customFormat="1" ht="20.25" customHeight="1" x14ac:dyDescent="0.25">
      <c r="A35" s="110"/>
      <c r="B35" s="129">
        <v>2</v>
      </c>
      <c r="C35" s="129">
        <v>11000</v>
      </c>
      <c r="D35" s="129">
        <v>132000</v>
      </c>
      <c r="E35" s="138"/>
      <c r="F35" s="119"/>
    </row>
    <row r="36" spans="1:6" s="105" customFormat="1" ht="20" customHeight="1" x14ac:dyDescent="0.25">
      <c r="A36" s="110"/>
      <c r="B36" s="129">
        <v>2.5</v>
      </c>
      <c r="C36" s="129">
        <v>16500</v>
      </c>
      <c r="D36" s="129">
        <v>198000</v>
      </c>
      <c r="E36" s="138"/>
      <c r="F36" s="119"/>
    </row>
    <row r="37" spans="1:6" ht="20.25" customHeight="1" x14ac:dyDescent="0.3">
      <c r="B37" s="129">
        <v>3</v>
      </c>
      <c r="C37" s="129">
        <v>22000</v>
      </c>
      <c r="D37" s="129">
        <v>264000</v>
      </c>
      <c r="E37" s="138"/>
      <c r="F37" s="119"/>
    </row>
    <row r="38" spans="1:6" ht="20.25" customHeight="1" x14ac:dyDescent="0.3">
      <c r="B38" s="129">
        <v>3.5</v>
      </c>
      <c r="C38" s="129">
        <v>27500</v>
      </c>
      <c r="D38" s="129">
        <v>330000</v>
      </c>
      <c r="E38" s="138"/>
      <c r="F38" s="119"/>
    </row>
    <row r="39" spans="1:6" ht="20.25" customHeight="1" x14ac:dyDescent="0.3">
      <c r="B39" s="129">
        <v>4</v>
      </c>
      <c r="C39" s="129">
        <v>33000</v>
      </c>
      <c r="D39" s="129">
        <v>396000</v>
      </c>
      <c r="E39" s="138"/>
      <c r="F39" s="119"/>
    </row>
    <row r="40" spans="1:6" ht="31.5" customHeight="1" x14ac:dyDescent="0.3">
      <c r="B40" s="129">
        <v>4.5</v>
      </c>
      <c r="C40" s="129">
        <v>38500</v>
      </c>
      <c r="D40" s="129">
        <v>462000</v>
      </c>
      <c r="E40" s="138"/>
      <c r="F40" s="119"/>
    </row>
    <row r="41" spans="1:6" ht="33.5" customHeight="1" x14ac:dyDescent="0.3">
      <c r="B41" s="129">
        <v>5</v>
      </c>
      <c r="C41" s="129">
        <v>44000</v>
      </c>
      <c r="D41" s="129">
        <v>528000</v>
      </c>
      <c r="E41" s="105"/>
      <c r="F41" s="105"/>
    </row>
    <row r="42" spans="1:6" x14ac:dyDescent="0.3">
      <c r="B42" s="105"/>
      <c r="C42" s="105"/>
      <c r="D42" s="141"/>
      <c r="E42" s="105"/>
      <c r="F42" s="105"/>
    </row>
    <row r="43" spans="1:6" ht="40.5" customHeight="1" x14ac:dyDescent="0.3">
      <c r="B43" s="165" t="s">
        <v>137</v>
      </c>
      <c r="C43" s="165"/>
      <c r="D43" s="165"/>
      <c r="E43" s="165"/>
      <c r="F43" s="165"/>
    </row>
    <row r="44" spans="1:6" ht="20.25" customHeight="1" x14ac:dyDescent="0.3">
      <c r="B44" s="165"/>
      <c r="C44" s="165"/>
      <c r="D44" s="165"/>
      <c r="E44" s="165"/>
      <c r="F44" s="165"/>
    </row>
    <row r="45" spans="1:6" ht="13" customHeight="1" x14ac:dyDescent="0.3">
      <c r="B45" s="165"/>
      <c r="C45" s="165"/>
      <c r="D45" s="165"/>
      <c r="E45" s="165"/>
      <c r="F45" s="165"/>
    </row>
    <row r="46" spans="1:6" x14ac:dyDescent="0.3">
      <c r="B46" s="165"/>
      <c r="C46" s="165"/>
      <c r="D46" s="165"/>
      <c r="E46" s="165"/>
      <c r="F46" s="165"/>
    </row>
    <row r="47" spans="1:6" ht="33.5" customHeight="1" x14ac:dyDescent="0.3">
      <c r="B47" s="165"/>
      <c r="C47" s="165"/>
      <c r="D47" s="165"/>
      <c r="E47" s="165"/>
      <c r="F47" s="165"/>
    </row>
    <row r="48" spans="1:6" x14ac:dyDescent="0.3">
      <c r="B48" s="141"/>
      <c r="C48" s="141"/>
      <c r="E48" s="141"/>
      <c r="F48" s="141"/>
    </row>
    <row r="49" spans="2:6" x14ac:dyDescent="0.3">
      <c r="B49" s="141"/>
      <c r="C49" s="141"/>
      <c r="E49" s="141"/>
      <c r="F49" s="141"/>
    </row>
    <row r="50" spans="2:6" x14ac:dyDescent="0.3">
      <c r="B50" s="141"/>
      <c r="C50" s="141"/>
      <c r="E50" s="141"/>
      <c r="F50" s="141"/>
    </row>
    <row r="51" spans="2:6" x14ac:dyDescent="0.3">
      <c r="B51" s="141"/>
      <c r="C51" s="141"/>
      <c r="E51" s="141"/>
      <c r="F51" s="141"/>
    </row>
  </sheetData>
  <sheetProtection algorithmName="SHA-512" hashValue="lOUl98wsbFU9/AXndYsBjEOLMMwMx6zdYVMFUL5WaelR0vkzZxi7KX0fcIU/6oWCHTIXhGk9TmtwLdWPkg35Kw==" saltValue="a+xeZI2mSRduCnp4BCVXmQ==" spinCount="100000" sheet="1" objects="1" selectLockedCells="1"/>
  <mergeCells count="8">
    <mergeCell ref="B43:F47"/>
    <mergeCell ref="B19:F19"/>
    <mergeCell ref="B21:C21"/>
    <mergeCell ref="D21:D22"/>
    <mergeCell ref="E21:E22"/>
    <mergeCell ref="F21:F22"/>
    <mergeCell ref="B31:B32"/>
    <mergeCell ref="C31:D31"/>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sheetPr>
    <tabColor rgb="FF00D739"/>
  </sheetPr>
  <dimension ref="A1:F61"/>
  <sheetViews>
    <sheetView showGridLines="0" showRowColHeaders="0" showWhiteSpace="0" zoomScaleNormal="100" workbookViewId="0">
      <selection activeCell="D6" sqref="D6"/>
    </sheetView>
  </sheetViews>
  <sheetFormatPr defaultColWidth="0" defaultRowHeight="11.5" zeroHeight="1" x14ac:dyDescent="0.25"/>
  <cols>
    <col min="1" max="1" width="2.36328125" style="1" customWidth="1"/>
    <col min="2" max="2" width="5.36328125" style="6" customWidth="1"/>
    <col min="3" max="3" width="56.54296875" style="1" customWidth="1"/>
    <col min="4" max="4" width="18.54296875" style="7" customWidth="1"/>
    <col min="5" max="5" width="2.6328125" style="1" customWidth="1"/>
    <col min="6" max="6" width="73.08984375" style="3" customWidth="1"/>
    <col min="7" max="16384" width="9.08984375" style="1" hidden="1"/>
  </cols>
  <sheetData>
    <row r="1" spans="2:6" ht="47" customHeight="1" x14ac:dyDescent="0.25">
      <c r="C1" s="8"/>
    </row>
    <row r="2" spans="2:6" ht="30" customHeight="1" x14ac:dyDescent="0.2">
      <c r="B2" s="171" t="s">
        <v>146</v>
      </c>
      <c r="C2" s="172"/>
      <c r="D2" s="173"/>
    </row>
    <row r="3" spans="2:6" x14ac:dyDescent="0.25">
      <c r="B3" s="4"/>
      <c r="C3" s="5"/>
      <c r="D3" s="5"/>
    </row>
    <row r="4" spans="2:6" ht="15" customHeight="1" x14ac:dyDescent="0.3">
      <c r="B4" s="4"/>
      <c r="C4" s="175" t="s">
        <v>85</v>
      </c>
      <c r="D4" s="175"/>
      <c r="F4" s="42" t="s">
        <v>86</v>
      </c>
    </row>
    <row r="5" spans="2:6" ht="15" customHeight="1" x14ac:dyDescent="0.35">
      <c r="B5" s="4"/>
      <c r="C5" s="11"/>
      <c r="D5" s="12"/>
      <c r="F5" s="42"/>
    </row>
    <row r="6" spans="2:6" ht="15" customHeight="1" x14ac:dyDescent="0.25">
      <c r="B6" s="28"/>
      <c r="C6" s="29" t="s">
        <v>75</v>
      </c>
      <c r="D6" s="30">
        <v>300000</v>
      </c>
      <c r="F6" s="45"/>
    </row>
    <row r="7" spans="2:6" ht="15" customHeight="1" x14ac:dyDescent="0.25">
      <c r="B7" s="28"/>
      <c r="C7" s="29" t="s">
        <v>138</v>
      </c>
      <c r="D7" s="30"/>
      <c r="F7" s="45"/>
    </row>
    <row r="8" spans="2:6" ht="15" customHeight="1" x14ac:dyDescent="0.25">
      <c r="B8" s="28"/>
      <c r="C8" s="29" t="s">
        <v>139</v>
      </c>
      <c r="D8" s="30"/>
      <c r="F8" s="44"/>
    </row>
    <row r="9" spans="2:6" ht="15" customHeight="1" x14ac:dyDescent="0.25">
      <c r="B9" s="28"/>
      <c r="C9" s="31"/>
      <c r="D9" s="32"/>
    </row>
    <row r="10" spans="2:6" ht="15" customHeight="1" thickBot="1" x14ac:dyDescent="0.3">
      <c r="B10" s="33" t="s">
        <v>0</v>
      </c>
      <c r="C10" s="33" t="s">
        <v>16</v>
      </c>
      <c r="D10" s="34">
        <f>D16</f>
        <v>3600</v>
      </c>
      <c r="F10" s="1"/>
    </row>
    <row r="11" spans="2:6" ht="15" customHeight="1" thickTop="1" x14ac:dyDescent="0.25">
      <c r="B11" s="28"/>
      <c r="C11" s="50"/>
      <c r="D11" s="51"/>
      <c r="F11" s="9"/>
    </row>
    <row r="12" spans="2:6" ht="15" customHeight="1" x14ac:dyDescent="0.25">
      <c r="B12" s="28"/>
      <c r="C12" s="54" t="s">
        <v>17</v>
      </c>
      <c r="D12" s="55"/>
      <c r="F12" s="1"/>
    </row>
    <row r="13" spans="2:6" ht="15" customHeight="1" x14ac:dyDescent="0.25">
      <c r="B13" s="28"/>
      <c r="C13" s="29" t="s">
        <v>76</v>
      </c>
      <c r="D13" s="96"/>
      <c r="F13" s="1"/>
    </row>
    <row r="14" spans="2:6" ht="15" customHeight="1" x14ac:dyDescent="0.25">
      <c r="B14" s="28"/>
      <c r="C14" s="29" t="s">
        <v>66</v>
      </c>
      <c r="D14" s="36">
        <f>IF(AND(D6&lt;25000,D6&gt;0),D7+D8,D6+D7+D8)</f>
        <v>300000</v>
      </c>
      <c r="F14" s="1"/>
    </row>
    <row r="15" spans="2:6" ht="15" customHeight="1" x14ac:dyDescent="0.25">
      <c r="B15" s="28"/>
      <c r="C15" s="29" t="s">
        <v>3</v>
      </c>
      <c r="D15" s="37">
        <v>1.2E-2</v>
      </c>
    </row>
    <row r="16" spans="2:6" ht="15" customHeight="1" thickBot="1" x14ac:dyDescent="0.3">
      <c r="B16" s="28"/>
      <c r="C16" s="56" t="s">
        <v>18</v>
      </c>
      <c r="D16" s="57">
        <f>ROUND((D14*D15),0)</f>
        <v>3600</v>
      </c>
    </row>
    <row r="17" spans="2:6" ht="12" thickTop="1" x14ac:dyDescent="0.25">
      <c r="B17" s="28"/>
      <c r="C17" s="97"/>
      <c r="D17" s="98"/>
    </row>
    <row r="18" spans="2:6" x14ac:dyDescent="0.25"/>
    <row r="19" spans="2:6" x14ac:dyDescent="0.25">
      <c r="B19" s="46" t="s">
        <v>4</v>
      </c>
      <c r="C19" s="47"/>
      <c r="D19" s="48"/>
      <c r="E19" s="47"/>
      <c r="F19" s="49"/>
    </row>
    <row r="20" spans="2:6" x14ac:dyDescent="0.2">
      <c r="B20" s="174" t="s">
        <v>5</v>
      </c>
      <c r="C20" s="174"/>
      <c r="D20" s="174"/>
      <c r="E20" s="174"/>
      <c r="F20" s="174"/>
    </row>
    <row r="21" spans="2:6" x14ac:dyDescent="0.25">
      <c r="B21" s="46" t="s">
        <v>6</v>
      </c>
      <c r="C21" s="47"/>
      <c r="D21" s="48"/>
      <c r="E21" s="47"/>
      <c r="F21" s="49"/>
    </row>
    <row r="22" spans="2:6" x14ac:dyDescent="0.25">
      <c r="B22" s="46" t="s">
        <v>83</v>
      </c>
      <c r="C22" s="47"/>
      <c r="D22" s="48"/>
      <c r="E22" s="47"/>
      <c r="F22" s="49"/>
    </row>
    <row r="23" spans="2:6" x14ac:dyDescent="0.25">
      <c r="B23" s="46" t="s">
        <v>7</v>
      </c>
      <c r="C23" s="47"/>
      <c r="D23" s="48"/>
      <c r="E23" s="47"/>
      <c r="F23" s="49"/>
    </row>
    <row r="24" spans="2:6" x14ac:dyDescent="0.25"/>
    <row r="25" spans="2:6" x14ac:dyDescent="0.25"/>
    <row r="26" spans="2:6" x14ac:dyDescent="0.25"/>
    <row r="27" spans="2:6" x14ac:dyDescent="0.25"/>
    <row r="28" spans="2:6" x14ac:dyDescent="0.25"/>
    <row r="29" spans="2:6" x14ac:dyDescent="0.25"/>
    <row r="30" spans="2:6" x14ac:dyDescent="0.25"/>
    <row r="31" spans="2:6" x14ac:dyDescent="0.25"/>
    <row r="32" spans="2:6" x14ac:dyDescent="0.25"/>
    <row r="33" spans="1:1" x14ac:dyDescent="0.25"/>
    <row r="34" spans="1:1" x14ac:dyDescent="0.25"/>
    <row r="35" spans="1:1" x14ac:dyDescent="0.25"/>
    <row r="36" spans="1:1" x14ac:dyDescent="0.25">
      <c r="A36" s="6"/>
    </row>
    <row r="37" spans="1:1" x14ac:dyDescent="0.25">
      <c r="A37" s="6"/>
    </row>
    <row r="38" spans="1:1" x14ac:dyDescent="0.25">
      <c r="A38" s="6"/>
    </row>
    <row r="39" spans="1:1" x14ac:dyDescent="0.25">
      <c r="A39" s="6"/>
    </row>
    <row r="40" spans="1:1" ht="22.25" customHeight="1" x14ac:dyDescent="0.25">
      <c r="A40" s="6"/>
    </row>
    <row r="41" spans="1:1" x14ac:dyDescent="0.25">
      <c r="A41" s="6"/>
    </row>
    <row r="42" spans="1:1" x14ac:dyDescent="0.25"/>
    <row r="43" spans="1:1" x14ac:dyDescent="0.25"/>
    <row r="44" spans="1:1" x14ac:dyDescent="0.25"/>
    <row r="56" spans="1:6" s="6" customFormat="1" hidden="1" x14ac:dyDescent="0.25">
      <c r="A56" s="1"/>
      <c r="C56" s="1"/>
      <c r="D56" s="7"/>
      <c r="E56" s="1"/>
      <c r="F56" s="3"/>
    </row>
    <row r="57" spans="1:6" s="6" customFormat="1" hidden="1" x14ac:dyDescent="0.25">
      <c r="A57" s="1"/>
      <c r="C57" s="1"/>
      <c r="D57" s="7"/>
      <c r="E57" s="1"/>
      <c r="F57" s="3"/>
    </row>
    <row r="58" spans="1:6" s="6" customFormat="1" hidden="1" x14ac:dyDescent="0.25">
      <c r="A58" s="1"/>
      <c r="C58" s="1"/>
      <c r="D58" s="7"/>
      <c r="E58" s="1"/>
      <c r="F58" s="3"/>
    </row>
    <row r="59" spans="1:6" s="6" customFormat="1" hidden="1" x14ac:dyDescent="0.25">
      <c r="A59" s="1"/>
      <c r="C59" s="1"/>
      <c r="D59" s="7"/>
      <c r="E59" s="1"/>
      <c r="F59" s="3"/>
    </row>
    <row r="60" spans="1:6" s="6" customFormat="1" hidden="1" x14ac:dyDescent="0.25">
      <c r="A60" s="1"/>
      <c r="C60" s="1"/>
      <c r="D60" s="7"/>
      <c r="E60" s="1"/>
      <c r="F60" s="3"/>
    </row>
    <row r="61" spans="1:6" s="6" customFormat="1" hidden="1" x14ac:dyDescent="0.25">
      <c r="A61" s="1"/>
      <c r="C61" s="1"/>
      <c r="D61" s="7"/>
      <c r="E61" s="1"/>
      <c r="F61" s="3"/>
    </row>
  </sheetData>
  <sheetProtection algorithmName="SHA-512" hashValue="Smqq5rz/jZG/z0wX4Sz3K/mURusnaKRUC1/LxfZWY2gVhTxopelGL7IK1l+52HJGDbptkcEnznYcylIZDmSCag==" saltValue="qmkm1qudMXI975B0XNAF3w==" spinCount="100000" sheet="1" selectLockedCells="1"/>
  <mergeCells count="3">
    <mergeCell ref="B2:D2"/>
    <mergeCell ref="B20:F20"/>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9B24-EED6-4D34-BC48-99CC5924FA08}">
  <sheetPr>
    <tabColor rgb="FF00DC00"/>
  </sheetPr>
  <dimension ref="A1:F41"/>
  <sheetViews>
    <sheetView showGridLines="0" showRowColHeaders="0" showWhiteSpace="0" zoomScaleNormal="100" workbookViewId="0">
      <selection activeCell="D6" sqref="D6"/>
    </sheetView>
  </sheetViews>
  <sheetFormatPr defaultColWidth="0" defaultRowHeight="11.5" customHeight="1" zeroHeight="1" x14ac:dyDescent="0.25"/>
  <cols>
    <col min="1" max="1" width="2" style="14" customWidth="1"/>
    <col min="2" max="2" width="5.36328125" style="142" customWidth="1"/>
    <col min="3" max="3" width="60.26953125" style="14" customWidth="1"/>
    <col min="4" max="4" width="22.54296875" style="7" customWidth="1"/>
    <col min="5" max="5" width="2.6328125" style="14" customWidth="1"/>
    <col min="6" max="6" width="83.6328125" style="144" customWidth="1"/>
    <col min="7" max="16384" width="9.08984375" style="14" hidden="1"/>
  </cols>
  <sheetData>
    <row r="1" spans="2:6" ht="47" customHeight="1" x14ac:dyDescent="0.25">
      <c r="C1" s="143"/>
    </row>
    <row r="2" spans="2:6" ht="30" customHeight="1" x14ac:dyDescent="0.2">
      <c r="B2" s="171" t="s">
        <v>147</v>
      </c>
      <c r="C2" s="172"/>
      <c r="D2" s="173"/>
    </row>
    <row r="3" spans="2:6" x14ac:dyDescent="0.25">
      <c r="B3" s="4"/>
      <c r="C3" s="5"/>
      <c r="D3" s="5"/>
    </row>
    <row r="4" spans="2:6" ht="15" customHeight="1" x14ac:dyDescent="0.3">
      <c r="B4" s="38"/>
      <c r="C4" s="175" t="s">
        <v>140</v>
      </c>
      <c r="D4" s="175"/>
      <c r="F4" s="145" t="s">
        <v>86</v>
      </c>
    </row>
    <row r="5" spans="2:6" ht="15" customHeight="1" x14ac:dyDescent="0.25">
      <c r="B5" s="38"/>
      <c r="C5" s="146"/>
      <c r="D5" s="147"/>
      <c r="F5" s="145"/>
    </row>
    <row r="6" spans="2:6" ht="30" customHeight="1" x14ac:dyDescent="0.25">
      <c r="B6" s="38"/>
      <c r="C6" s="39" t="s">
        <v>80</v>
      </c>
      <c r="D6" s="148" t="s">
        <v>13</v>
      </c>
      <c r="F6" s="149" t="s">
        <v>77</v>
      </c>
    </row>
    <row r="7" spans="2:6" ht="15" customHeight="1" x14ac:dyDescent="0.25">
      <c r="B7" s="38"/>
      <c r="C7" s="150" t="s">
        <v>14</v>
      </c>
      <c r="D7" s="151" t="s">
        <v>12</v>
      </c>
      <c r="F7" s="152" t="s">
        <v>141</v>
      </c>
    </row>
    <row r="8" spans="2:6" ht="15" customHeight="1" x14ac:dyDescent="0.25">
      <c r="B8" s="153"/>
      <c r="C8" s="29" t="s">
        <v>138</v>
      </c>
      <c r="D8" s="30">
        <v>300000</v>
      </c>
      <c r="F8" s="152" t="s">
        <v>68</v>
      </c>
    </row>
    <row r="9" spans="2:6" ht="15" customHeight="1" x14ac:dyDescent="0.25">
      <c r="B9" s="153"/>
      <c r="C9" s="29" t="s">
        <v>139</v>
      </c>
      <c r="D9" s="30"/>
      <c r="F9" s="152"/>
    </row>
    <row r="10" spans="2:6" ht="15" customHeight="1" x14ac:dyDescent="0.25">
      <c r="B10" s="153"/>
      <c r="C10" s="153"/>
      <c r="D10" s="154"/>
      <c r="F10" s="155"/>
    </row>
    <row r="11" spans="2:6" ht="15" customHeight="1" thickBot="1" x14ac:dyDescent="0.3">
      <c r="B11" s="156" t="s">
        <v>0</v>
      </c>
      <c r="C11" s="156" t="s">
        <v>142</v>
      </c>
      <c r="D11" s="34">
        <f>D21</f>
        <v>27600</v>
      </c>
      <c r="F11" s="157"/>
    </row>
    <row r="12" spans="2:6" ht="15" customHeight="1" thickTop="1" x14ac:dyDescent="0.25">
      <c r="B12" s="153"/>
      <c r="C12" s="153"/>
      <c r="D12" s="154"/>
      <c r="F12" s="158"/>
    </row>
    <row r="13" spans="2:6" ht="15" customHeight="1" x14ac:dyDescent="0.25">
      <c r="B13" s="153"/>
      <c r="C13" s="153" t="s">
        <v>143</v>
      </c>
      <c r="D13" s="154"/>
      <c r="F13" s="157"/>
    </row>
    <row r="14" spans="2:6" ht="15" customHeight="1" x14ac:dyDescent="0.25">
      <c r="B14" s="159"/>
      <c r="C14" s="160" t="s">
        <v>74</v>
      </c>
      <c r="D14" s="40"/>
      <c r="F14" s="157"/>
    </row>
    <row r="15" spans="2:6" ht="12.5" x14ac:dyDescent="0.25">
      <c r="B15" s="156"/>
      <c r="C15" s="35" t="s">
        <v>3</v>
      </c>
      <c r="D15" s="36">
        <f>IF(AND(D8&lt;25000,D8&gt;0),D9,D8+D9)</f>
        <v>300000</v>
      </c>
      <c r="F15" s="14"/>
    </row>
    <row r="16" spans="2:6" ht="12.5" hidden="1" x14ac:dyDescent="0.25">
      <c r="B16" s="156"/>
      <c r="C16" s="161" t="s">
        <v>78</v>
      </c>
      <c r="D16" s="41">
        <f>IF(AND(D7="N",D6="Y"),2%,0)</f>
        <v>0</v>
      </c>
      <c r="F16" s="14"/>
    </row>
    <row r="17" spans="2:6" ht="12.5" hidden="1" x14ac:dyDescent="0.25">
      <c r="B17" s="156"/>
      <c r="C17" s="161" t="s">
        <v>82</v>
      </c>
      <c r="D17" s="41">
        <f>IF(AND(D7="Y",D6="Y"),2%,0)</f>
        <v>0</v>
      </c>
      <c r="F17" s="14"/>
    </row>
    <row r="18" spans="2:6" ht="12.5" hidden="1" x14ac:dyDescent="0.25">
      <c r="B18" s="156"/>
      <c r="C18" s="161" t="s">
        <v>79</v>
      </c>
      <c r="D18" s="41">
        <f>IF(AND(D7="Y",D6="N"),9.2%,0)</f>
        <v>9.1999999999999998E-2</v>
      </c>
      <c r="F18" s="14"/>
    </row>
    <row r="19" spans="2:6" ht="12.5" x14ac:dyDescent="0.25">
      <c r="B19" s="156" t="s">
        <v>15</v>
      </c>
      <c r="C19" s="150" t="s">
        <v>3</v>
      </c>
      <c r="D19" s="41">
        <f>SUM(D16:D18)</f>
        <v>9.1999999999999998E-2</v>
      </c>
      <c r="F19" s="14"/>
    </row>
    <row r="20" spans="2:6" ht="12.5" hidden="1" x14ac:dyDescent="0.25">
      <c r="B20" s="156"/>
      <c r="C20" s="161" t="s">
        <v>81</v>
      </c>
      <c r="D20" s="162">
        <f>D15*D19</f>
        <v>27600</v>
      </c>
      <c r="F20" s="14"/>
    </row>
    <row r="21" spans="2:6" ht="12.5" x14ac:dyDescent="0.25">
      <c r="B21" s="156" t="s">
        <v>0</v>
      </c>
      <c r="C21" s="163" t="s">
        <v>142</v>
      </c>
      <c r="D21" s="58">
        <f>IF(D20&lt;0,0,D20)</f>
        <v>27600</v>
      </c>
      <c r="F21" s="14"/>
    </row>
    <row r="22" spans="2:6" x14ac:dyDescent="0.25"/>
    <row r="23" spans="2:6" x14ac:dyDescent="0.25">
      <c r="B23" s="164" t="s">
        <v>4</v>
      </c>
      <c r="C23" s="157"/>
      <c r="D23" s="48"/>
      <c r="E23" s="157"/>
      <c r="F23" s="155"/>
    </row>
    <row r="24" spans="2:6" ht="22.25" customHeight="1" x14ac:dyDescent="0.2">
      <c r="B24" s="176" t="s">
        <v>5</v>
      </c>
      <c r="C24" s="176"/>
      <c r="D24" s="176"/>
      <c r="E24" s="176"/>
      <c r="F24" s="176"/>
    </row>
    <row r="25" spans="2:6" x14ac:dyDescent="0.25">
      <c r="B25" s="164" t="s">
        <v>6</v>
      </c>
      <c r="C25" s="157"/>
      <c r="D25" s="48"/>
      <c r="E25" s="157"/>
      <c r="F25" s="155"/>
    </row>
    <row r="26" spans="2:6" x14ac:dyDescent="0.25">
      <c r="B26" s="164" t="s">
        <v>83</v>
      </c>
      <c r="C26" s="157"/>
      <c r="D26" s="48"/>
      <c r="E26" s="157"/>
      <c r="F26" s="155"/>
    </row>
    <row r="27" spans="2:6" x14ac:dyDescent="0.25">
      <c r="B27" s="164" t="s">
        <v>7</v>
      </c>
      <c r="C27" s="157"/>
      <c r="D27" s="48"/>
      <c r="E27" s="157"/>
      <c r="F27" s="155"/>
    </row>
    <row r="28" spans="2:6" x14ac:dyDescent="0.25"/>
    <row r="29" spans="2:6" ht="11.5" customHeight="1" x14ac:dyDescent="0.25"/>
    <row r="30" spans="2:6" ht="11.5" customHeight="1" x14ac:dyDescent="0.25"/>
    <row r="31" spans="2:6" ht="11.5" customHeight="1" x14ac:dyDescent="0.25"/>
    <row r="32" spans="2:6" ht="11.5" customHeight="1" x14ac:dyDescent="0.25"/>
    <row r="33" ht="11.5" customHeight="1" x14ac:dyDescent="0.25"/>
    <row r="34" ht="11.5" customHeight="1" x14ac:dyDescent="0.25"/>
    <row r="35" ht="11.5" customHeight="1" x14ac:dyDescent="0.25"/>
    <row r="36" ht="11.5" customHeight="1" x14ac:dyDescent="0.25"/>
    <row r="37" ht="11.5" customHeight="1" x14ac:dyDescent="0.25"/>
    <row r="38" ht="11.5" customHeight="1" x14ac:dyDescent="0.25"/>
    <row r="39" ht="11.5" customHeight="1" x14ac:dyDescent="0.25"/>
    <row r="40" ht="11.5" customHeight="1" x14ac:dyDescent="0.25"/>
    <row r="41" ht="11.5" customHeight="1" x14ac:dyDescent="0.25"/>
  </sheetData>
  <sheetProtection algorithmName="SHA-512" hashValue="o7H8v5aKSKzSROaQOYeJC5w64ZYzbYI1oP7hiNsFJPsxb885Y6hHnXWyAyfUrTZV/vPgbJFcoNf/qsmvXPKR9g==" saltValue="Z97gqCMVQiWxkxPuyZL7jg==" spinCount="100000" sheet="1" selectLockedCells="1"/>
  <mergeCells count="3">
    <mergeCell ref="B2:D2"/>
    <mergeCell ref="C4:D4"/>
    <mergeCell ref="B24:F24"/>
  </mergeCells>
  <pageMargins left="0.7" right="0.7" top="0.55833333333333335" bottom="0.75" header="0.3" footer="0.3"/>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sheetPr>
    <tabColor rgb="FF00D739"/>
  </sheetPr>
  <dimension ref="A1:F48"/>
  <sheetViews>
    <sheetView showGridLines="0" showRowColHeaders="0" showWhiteSpace="0" zoomScaleNormal="100" workbookViewId="0">
      <selection activeCell="D6" sqref="D6"/>
    </sheetView>
  </sheetViews>
  <sheetFormatPr defaultColWidth="0" defaultRowHeight="11.5" zeroHeight="1" x14ac:dyDescent="0.25"/>
  <cols>
    <col min="1" max="1" width="1.90625" style="1" customWidth="1"/>
    <col min="2" max="2" width="5.36328125" style="6" customWidth="1"/>
    <col min="3" max="3" width="54.08984375" style="1" customWidth="1"/>
    <col min="4" max="4" width="18.54296875" style="7" customWidth="1"/>
    <col min="5" max="5" width="2.6328125" style="1" customWidth="1"/>
    <col min="6" max="6" width="72.54296875" style="3" customWidth="1"/>
    <col min="7" max="16384" width="9.08984375" style="1" hidden="1"/>
  </cols>
  <sheetData>
    <row r="1" spans="2:6" ht="47" customHeight="1" x14ac:dyDescent="0.25">
      <c r="C1" s="8"/>
    </row>
    <row r="2" spans="2:6" ht="30" customHeight="1" x14ac:dyDescent="0.2">
      <c r="B2" s="171" t="s">
        <v>148</v>
      </c>
      <c r="C2" s="172"/>
      <c r="D2" s="173"/>
    </row>
    <row r="3" spans="2:6" x14ac:dyDescent="0.25">
      <c r="B3" s="4"/>
      <c r="C3" s="5"/>
      <c r="D3" s="5"/>
    </row>
    <row r="4" spans="2:6" ht="15" customHeight="1" x14ac:dyDescent="0.3">
      <c r="B4" s="4"/>
      <c r="C4" s="175" t="s">
        <v>87</v>
      </c>
      <c r="D4" s="175"/>
      <c r="F4" s="59" t="s">
        <v>86</v>
      </c>
    </row>
    <row r="5" spans="2:6" ht="15" customHeight="1" x14ac:dyDescent="0.35">
      <c r="B5" s="4"/>
      <c r="C5" s="11"/>
      <c r="D5" s="12"/>
      <c r="F5" s="59"/>
    </row>
    <row r="6" spans="2:6" ht="15" customHeight="1" x14ac:dyDescent="0.25">
      <c r="B6" s="28"/>
      <c r="C6" s="29" t="s">
        <v>138</v>
      </c>
      <c r="D6" s="30">
        <v>300000</v>
      </c>
      <c r="F6" s="45"/>
    </row>
    <row r="7" spans="2:6" ht="15" customHeight="1" x14ac:dyDescent="0.25">
      <c r="B7" s="28"/>
      <c r="C7" s="29" t="s">
        <v>139</v>
      </c>
      <c r="D7" s="30"/>
      <c r="F7" s="45"/>
    </row>
    <row r="8" spans="2:6" ht="15" customHeight="1" x14ac:dyDescent="0.25">
      <c r="B8" s="28"/>
      <c r="C8" s="50"/>
      <c r="D8" s="51"/>
    </row>
    <row r="9" spans="2:6" ht="15" customHeight="1" thickBot="1" x14ac:dyDescent="0.3">
      <c r="B9" s="28"/>
      <c r="C9" s="33" t="s">
        <v>37</v>
      </c>
      <c r="D9" s="34">
        <f>D14</f>
        <v>1200</v>
      </c>
      <c r="F9" s="1"/>
    </row>
    <row r="10" spans="2:6" ht="15" customHeight="1" thickTop="1" x14ac:dyDescent="0.25">
      <c r="B10" s="28"/>
      <c r="C10" s="50"/>
      <c r="D10" s="51"/>
      <c r="F10" s="9"/>
    </row>
    <row r="11" spans="2:6" ht="15" customHeight="1" x14ac:dyDescent="0.25">
      <c r="B11" s="28"/>
      <c r="C11" s="54" t="s">
        <v>38</v>
      </c>
      <c r="D11" s="55"/>
      <c r="F11" s="1"/>
    </row>
    <row r="12" spans="2:6" ht="15" customHeight="1" x14ac:dyDescent="0.25">
      <c r="B12" s="28"/>
      <c r="C12" s="35" t="s">
        <v>66</v>
      </c>
      <c r="D12" s="36">
        <f>IF(AND(D6&lt;25000,D6&gt;0),D7,D6+D7)</f>
        <v>300000</v>
      </c>
      <c r="F12" s="1"/>
    </row>
    <row r="13" spans="2:6" ht="15" customHeight="1" x14ac:dyDescent="0.25">
      <c r="B13" s="28"/>
      <c r="C13" s="35" t="s">
        <v>3</v>
      </c>
      <c r="D13" s="37">
        <v>4.0000000000000001E-3</v>
      </c>
      <c r="F13" s="1"/>
    </row>
    <row r="14" spans="2:6" ht="15" customHeight="1" thickBot="1" x14ac:dyDescent="0.3">
      <c r="B14" s="28"/>
      <c r="C14" s="56" t="s">
        <v>67</v>
      </c>
      <c r="D14" s="57">
        <f>ROUND(D12*D13,0)</f>
        <v>1200</v>
      </c>
      <c r="F14" s="1"/>
    </row>
    <row r="15" spans="2:6" ht="12" thickTop="1" x14ac:dyDescent="0.25">
      <c r="B15" s="28"/>
      <c r="C15" s="52"/>
      <c r="D15" s="53"/>
      <c r="F15" s="1"/>
    </row>
    <row r="16" spans="2:6" x14ac:dyDescent="0.25">
      <c r="B16" s="28"/>
    </row>
    <row r="17" spans="2:6" x14ac:dyDescent="0.25">
      <c r="B17" s="46" t="s">
        <v>4</v>
      </c>
      <c r="C17" s="47"/>
      <c r="D17" s="48"/>
      <c r="E17" s="47"/>
      <c r="F17" s="49"/>
    </row>
    <row r="18" spans="2:6" x14ac:dyDescent="0.2">
      <c r="B18" s="174" t="s">
        <v>5</v>
      </c>
      <c r="C18" s="174"/>
      <c r="D18" s="174"/>
      <c r="E18" s="174"/>
      <c r="F18" s="174"/>
    </row>
    <row r="19" spans="2:6" x14ac:dyDescent="0.25">
      <c r="B19" s="46" t="s">
        <v>6</v>
      </c>
      <c r="C19" s="47"/>
      <c r="D19" s="48"/>
      <c r="E19" s="47"/>
      <c r="F19" s="49"/>
    </row>
    <row r="20" spans="2:6" x14ac:dyDescent="0.25">
      <c r="B20" s="46" t="s">
        <v>83</v>
      </c>
      <c r="C20" s="47"/>
      <c r="D20" s="48"/>
      <c r="E20" s="47"/>
      <c r="F20" s="49"/>
    </row>
    <row r="21" spans="2:6" x14ac:dyDescent="0.25">
      <c r="B21" s="46" t="s">
        <v>7</v>
      </c>
      <c r="C21" s="47"/>
      <c r="D21" s="48"/>
      <c r="E21" s="47"/>
      <c r="F21" s="49"/>
    </row>
    <row r="22" spans="2:6" x14ac:dyDescent="0.25"/>
    <row r="23" spans="2:6" x14ac:dyDescent="0.25"/>
    <row r="24" spans="2:6" x14ac:dyDescent="0.25"/>
    <row r="25" spans="2:6" x14ac:dyDescent="0.25"/>
    <row r="26" spans="2:6" x14ac:dyDescent="0.25"/>
    <row r="27" spans="2:6" ht="22.25" customHeight="1" x14ac:dyDescent="0.25"/>
    <row r="28" spans="2:6" x14ac:dyDescent="0.25"/>
    <row r="29" spans="2:6" x14ac:dyDescent="0.25"/>
    <row r="30" spans="2:6" x14ac:dyDescent="0.25"/>
    <row r="31" spans="2:6" x14ac:dyDescent="0.25"/>
    <row r="34" spans="1:6" hidden="1" x14ac:dyDescent="0.25">
      <c r="A34" s="6"/>
    </row>
    <row r="35" spans="1:6" hidden="1" x14ac:dyDescent="0.25">
      <c r="A35" s="6"/>
    </row>
    <row r="36" spans="1:6" hidden="1" x14ac:dyDescent="0.25">
      <c r="A36" s="6"/>
    </row>
    <row r="37" spans="1:6" hidden="1" x14ac:dyDescent="0.25">
      <c r="A37" s="6"/>
    </row>
    <row r="38" spans="1:6" hidden="1" x14ac:dyDescent="0.25">
      <c r="A38" s="6"/>
    </row>
    <row r="39" spans="1:6" hidden="1" x14ac:dyDescent="0.25">
      <c r="A39" s="6"/>
    </row>
    <row r="43" spans="1:6" s="6" customFormat="1" hidden="1" x14ac:dyDescent="0.25">
      <c r="A43" s="1"/>
      <c r="C43" s="1"/>
      <c r="D43" s="7"/>
      <c r="E43" s="1"/>
      <c r="F43" s="3"/>
    </row>
    <row r="44" spans="1:6" s="6" customFormat="1" hidden="1" x14ac:dyDescent="0.25">
      <c r="A44" s="1"/>
      <c r="C44" s="1"/>
      <c r="D44" s="7"/>
      <c r="E44" s="1"/>
      <c r="F44" s="3"/>
    </row>
    <row r="45" spans="1:6" s="6" customFormat="1" hidden="1" x14ac:dyDescent="0.25">
      <c r="A45" s="1"/>
      <c r="C45" s="1"/>
      <c r="D45" s="7"/>
      <c r="E45" s="1"/>
      <c r="F45" s="3"/>
    </row>
    <row r="46" spans="1:6" s="6" customFormat="1" hidden="1" x14ac:dyDescent="0.25">
      <c r="A46" s="1"/>
      <c r="C46" s="1"/>
      <c r="D46" s="7"/>
      <c r="E46" s="1"/>
      <c r="F46" s="3"/>
    </row>
    <row r="47" spans="1:6" s="6" customFormat="1" hidden="1" x14ac:dyDescent="0.25">
      <c r="A47" s="1"/>
      <c r="C47" s="1"/>
      <c r="D47" s="7"/>
      <c r="E47" s="1"/>
      <c r="F47" s="3"/>
    </row>
    <row r="48" spans="1:6" s="6" customFormat="1" hidden="1" x14ac:dyDescent="0.25">
      <c r="A48" s="1"/>
      <c r="C48" s="1"/>
      <c r="D48" s="7"/>
      <c r="E48" s="1"/>
      <c r="F48" s="3"/>
    </row>
  </sheetData>
  <sheetProtection algorithmName="SHA-512" hashValue="qNAclNUIZqCXMhzgU5numwAW/cpHfzvfZWgA/h9dCB/I92OAsVuqQQwGpa+Xk6x0l1QAT0DwVLYtVkXsASaytA==" saltValue="UlTeRdxzAGYK4/PznxJ43w==" spinCount="100000" sheet="1" objects="1" selectLockedCells="1"/>
  <mergeCells count="3">
    <mergeCell ref="B2:D2"/>
    <mergeCell ref="B18:F1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sheetPr>
    <tabColor rgb="FF00D739"/>
  </sheetPr>
  <dimension ref="A1:F49"/>
  <sheetViews>
    <sheetView showGridLines="0" showRowColHeaders="0" showWhiteSpace="0" zoomScaleNormal="100" workbookViewId="0">
      <selection activeCell="F11" sqref="F11"/>
    </sheetView>
  </sheetViews>
  <sheetFormatPr defaultColWidth="0" defaultRowHeight="11.5" zeroHeight="1" x14ac:dyDescent="0.25"/>
  <cols>
    <col min="1" max="1" width="2.54296875" style="1" customWidth="1"/>
    <col min="2" max="2" width="5.36328125" style="6" customWidth="1"/>
    <col min="3" max="3" width="56.81640625" style="1" customWidth="1"/>
    <col min="4" max="4" width="20.6328125" style="7" customWidth="1"/>
    <col min="5" max="5" width="2.6328125" style="1" customWidth="1"/>
    <col min="6" max="6" width="74" style="3" customWidth="1"/>
    <col min="7" max="16384" width="9.08984375" style="1" hidden="1"/>
  </cols>
  <sheetData>
    <row r="1" spans="2:6" ht="47" customHeight="1" x14ac:dyDescent="0.25">
      <c r="C1" s="8"/>
    </row>
    <row r="2" spans="2:6" ht="30" customHeight="1" x14ac:dyDescent="0.2">
      <c r="B2" s="171" t="s">
        <v>149</v>
      </c>
      <c r="C2" s="172"/>
      <c r="D2" s="173"/>
    </row>
    <row r="3" spans="2:6" x14ac:dyDescent="0.25">
      <c r="B3" s="4"/>
      <c r="C3" s="5"/>
      <c r="D3" s="5"/>
    </row>
    <row r="4" spans="2:6" ht="15" customHeight="1" x14ac:dyDescent="0.3">
      <c r="B4" s="4"/>
      <c r="C4" s="175" t="s">
        <v>85</v>
      </c>
      <c r="D4" s="175"/>
      <c r="F4" s="42" t="s">
        <v>86</v>
      </c>
    </row>
    <row r="5" spans="2:6" ht="15" customHeight="1" x14ac:dyDescent="0.35">
      <c r="B5" s="4"/>
      <c r="C5" s="11"/>
      <c r="D5" s="12"/>
      <c r="F5" s="42"/>
    </row>
    <row r="6" spans="2:6" ht="26" customHeight="1" x14ac:dyDescent="0.25">
      <c r="B6" s="27"/>
      <c r="C6" s="60" t="s">
        <v>84</v>
      </c>
      <c r="D6" s="61">
        <v>1.2E-2</v>
      </c>
      <c r="F6" s="43" t="s">
        <v>144</v>
      </c>
    </row>
    <row r="7" spans="2:6" ht="15" customHeight="1" x14ac:dyDescent="0.25">
      <c r="B7" s="28"/>
      <c r="C7" s="29" t="s">
        <v>138</v>
      </c>
      <c r="D7" s="30">
        <v>300000</v>
      </c>
      <c r="F7" s="45"/>
    </row>
    <row r="8" spans="2:6" ht="15" customHeight="1" x14ac:dyDescent="0.25">
      <c r="B8" s="28"/>
      <c r="C8" s="29" t="s">
        <v>139</v>
      </c>
      <c r="D8" s="30"/>
      <c r="F8" s="45"/>
    </row>
    <row r="9" spans="2:6" ht="15" customHeight="1" x14ac:dyDescent="0.2">
      <c r="B9" s="1"/>
      <c r="C9" s="50"/>
      <c r="D9" s="51"/>
    </row>
    <row r="10" spans="2:6" ht="15" customHeight="1" thickBot="1" x14ac:dyDescent="0.3">
      <c r="B10" s="1"/>
      <c r="C10" s="33" t="s">
        <v>39</v>
      </c>
      <c r="D10" s="34">
        <f>D15</f>
        <v>3600</v>
      </c>
      <c r="F10" s="1"/>
    </row>
    <row r="11" spans="2:6" ht="15" customHeight="1" thickTop="1" x14ac:dyDescent="0.2">
      <c r="B11" s="1"/>
      <c r="C11" s="50"/>
      <c r="D11" s="51"/>
      <c r="F11" s="9"/>
    </row>
    <row r="12" spans="2:6" ht="15" customHeight="1" x14ac:dyDescent="0.25">
      <c r="B12" s="1"/>
      <c r="C12" s="54" t="s">
        <v>40</v>
      </c>
      <c r="D12" s="55"/>
      <c r="F12" s="1"/>
    </row>
    <row r="13" spans="2:6" ht="15" customHeight="1" x14ac:dyDescent="0.25">
      <c r="B13" s="1"/>
      <c r="C13" s="35" t="s">
        <v>66</v>
      </c>
      <c r="D13" s="36">
        <f>IF(AND(D7&lt;25000,D7&gt;0),D8,D7+D8)</f>
        <v>300000</v>
      </c>
      <c r="F13" s="1"/>
    </row>
    <row r="14" spans="2:6" ht="15" customHeight="1" x14ac:dyDescent="0.25">
      <c r="B14" s="1"/>
      <c r="C14" s="35" t="s">
        <v>3</v>
      </c>
      <c r="D14" s="37">
        <f>D6</f>
        <v>1.2E-2</v>
      </c>
      <c r="F14" s="1"/>
    </row>
    <row r="15" spans="2:6" ht="15" customHeight="1" thickBot="1" x14ac:dyDescent="0.3">
      <c r="B15" s="1"/>
      <c r="C15" s="56" t="s">
        <v>41</v>
      </c>
      <c r="D15" s="57">
        <f>ROUND(D13*D14,0)</f>
        <v>3600</v>
      </c>
      <c r="F15" s="1"/>
    </row>
    <row r="16" spans="2:6" ht="12" thickTop="1" x14ac:dyDescent="0.25">
      <c r="B16" s="1"/>
      <c r="C16" s="52"/>
      <c r="D16" s="53"/>
      <c r="F16" s="1"/>
    </row>
    <row r="17" spans="2:6" x14ac:dyDescent="0.25"/>
    <row r="18" spans="2:6" x14ac:dyDescent="0.25">
      <c r="B18" s="46" t="s">
        <v>4</v>
      </c>
      <c r="C18" s="47"/>
      <c r="D18" s="48"/>
      <c r="E18" s="47"/>
      <c r="F18" s="49"/>
    </row>
    <row r="19" spans="2:6" x14ac:dyDescent="0.2">
      <c r="B19" s="174" t="s">
        <v>5</v>
      </c>
      <c r="C19" s="174"/>
      <c r="D19" s="174"/>
      <c r="E19" s="174"/>
      <c r="F19" s="174"/>
    </row>
    <row r="20" spans="2:6" x14ac:dyDescent="0.25">
      <c r="B20" s="46" t="s">
        <v>6</v>
      </c>
      <c r="C20" s="47"/>
      <c r="D20" s="48"/>
      <c r="E20" s="47"/>
      <c r="F20" s="49"/>
    </row>
    <row r="21" spans="2:6" x14ac:dyDescent="0.25">
      <c r="B21" s="46" t="s">
        <v>83</v>
      </c>
      <c r="C21" s="47"/>
      <c r="D21" s="48"/>
      <c r="E21" s="47"/>
      <c r="F21" s="49"/>
    </row>
    <row r="22" spans="2:6" x14ac:dyDescent="0.25">
      <c r="B22" s="46" t="s">
        <v>7</v>
      </c>
      <c r="C22" s="47"/>
      <c r="D22" s="48"/>
      <c r="E22" s="47"/>
      <c r="F22" s="49"/>
    </row>
    <row r="23" spans="2:6" x14ac:dyDescent="0.25"/>
    <row r="24" spans="2:6" x14ac:dyDescent="0.25"/>
    <row r="25" spans="2:6" x14ac:dyDescent="0.25"/>
    <row r="26" spans="2:6" x14ac:dyDescent="0.25"/>
    <row r="27" spans="2:6" x14ac:dyDescent="0.25"/>
    <row r="28" spans="2:6" ht="22.25" customHeight="1" x14ac:dyDescent="0.25"/>
    <row r="29" spans="2:6" x14ac:dyDescent="0.25"/>
    <row r="30" spans="2:6" x14ac:dyDescent="0.25"/>
    <row r="31" spans="2:6" x14ac:dyDescent="0.25"/>
    <row r="32" spans="2:6" x14ac:dyDescent="0.25"/>
    <row r="35" spans="1:6" hidden="1" x14ac:dyDescent="0.25">
      <c r="A35" s="6"/>
    </row>
    <row r="36" spans="1:6" hidden="1" x14ac:dyDescent="0.25">
      <c r="A36" s="6"/>
    </row>
    <row r="37" spans="1:6" hidden="1" x14ac:dyDescent="0.25">
      <c r="A37" s="6"/>
    </row>
    <row r="38" spans="1:6" hidden="1" x14ac:dyDescent="0.25">
      <c r="A38" s="6"/>
    </row>
    <row r="39" spans="1:6" hidden="1" x14ac:dyDescent="0.25">
      <c r="A39" s="6"/>
    </row>
    <row r="40" spans="1:6" hidden="1" x14ac:dyDescent="0.25">
      <c r="A40" s="6"/>
    </row>
    <row r="44" spans="1:6" s="6" customFormat="1" hidden="1" x14ac:dyDescent="0.25">
      <c r="A44" s="1"/>
      <c r="C44" s="1"/>
      <c r="D44" s="7"/>
      <c r="E44" s="1"/>
      <c r="F44" s="3"/>
    </row>
    <row r="45" spans="1:6" s="6" customFormat="1" hidden="1" x14ac:dyDescent="0.25">
      <c r="A45" s="1"/>
      <c r="C45" s="1"/>
      <c r="D45" s="7"/>
      <c r="E45" s="1"/>
      <c r="F45" s="3"/>
    </row>
    <row r="46" spans="1:6" s="6" customFormat="1" hidden="1" x14ac:dyDescent="0.25">
      <c r="A46" s="1"/>
      <c r="C46" s="1"/>
      <c r="D46" s="7"/>
      <c r="E46" s="1"/>
      <c r="F46" s="3"/>
    </row>
    <row r="47" spans="1:6" s="6" customFormat="1" hidden="1" x14ac:dyDescent="0.25">
      <c r="A47" s="1"/>
      <c r="C47" s="1"/>
      <c r="D47" s="7"/>
      <c r="E47" s="1"/>
      <c r="F47" s="3"/>
    </row>
    <row r="48" spans="1:6" s="6" customFormat="1" hidden="1" x14ac:dyDescent="0.25">
      <c r="A48" s="1"/>
      <c r="C48" s="1"/>
      <c r="D48" s="7"/>
      <c r="E48" s="1"/>
      <c r="F48" s="3"/>
    </row>
    <row r="49" spans="1:6" s="6" customFormat="1" hidden="1" x14ac:dyDescent="0.25">
      <c r="A49" s="1"/>
      <c r="C49" s="1"/>
      <c r="D49" s="7"/>
      <c r="E49" s="1"/>
      <c r="F49" s="3"/>
    </row>
  </sheetData>
  <sheetProtection algorithmName="SHA-512" hashValue="yAfbbzaoMwAnQ52zOU3OyY2RU+K9bJ3ft7fh7YjOSjrId4jP7zLnVE8CRJE3u7iwaw5ozP/TvB8d5CouqWfXYQ==" saltValue="yPz4kmhjbFm5F+jjkBBm7A==" spinCount="100000" sheet="1" objects="1" selectLockedCells="1"/>
  <mergeCells count="3">
    <mergeCell ref="B2:D2"/>
    <mergeCell ref="B19:F19"/>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B3B619-F56D-41C2-90EB-1ED9E2C51A1A}">
          <x14:formula1>
            <xm:f>List!$B$1:$B$2</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43"/>
  <sheetViews>
    <sheetView showGridLines="0" showRowColHeaders="0" zoomScaleNormal="100" workbookViewId="0">
      <selection activeCell="F8" sqref="F8"/>
    </sheetView>
  </sheetViews>
  <sheetFormatPr defaultColWidth="0" defaultRowHeight="10.25" customHeight="1" zeroHeight="1" x14ac:dyDescent="0.2"/>
  <cols>
    <col min="1" max="1" width="1.453125" style="14" customWidth="1"/>
    <col min="2" max="2" width="2.453125" style="14" customWidth="1"/>
    <col min="3" max="3" width="17.08984375" style="14" bestFit="1" customWidth="1"/>
    <col min="4" max="4" width="13.08984375" style="14" bestFit="1" customWidth="1"/>
    <col min="5" max="5" width="9.90625" style="14" bestFit="1" customWidth="1"/>
    <col min="6" max="6" width="8.453125" style="14" customWidth="1"/>
    <col min="7" max="12" width="0" style="14" hidden="1" customWidth="1"/>
    <col min="13" max="16384" width="40" style="14" hidden="1"/>
  </cols>
  <sheetData>
    <row r="1" spans="1:5" ht="17" customHeight="1" x14ac:dyDescent="0.2"/>
    <row r="2" spans="1:5" ht="10" x14ac:dyDescent="0.2"/>
    <row r="3" spans="1:5" ht="10" x14ac:dyDescent="0.2"/>
    <row r="4" spans="1:5" ht="10" x14ac:dyDescent="0.2"/>
    <row r="5" spans="1:5" s="15" customFormat="1" ht="23" x14ac:dyDescent="0.25">
      <c r="A5" s="62"/>
      <c r="B5" s="62"/>
      <c r="C5" s="183" t="s">
        <v>22</v>
      </c>
      <c r="D5" s="184"/>
      <c r="E5" s="68" t="s">
        <v>11</v>
      </c>
    </row>
    <row r="6" spans="1:5" ht="11.5" x14ac:dyDescent="0.25">
      <c r="A6" s="63"/>
      <c r="B6" s="63"/>
      <c r="C6" s="185" t="s">
        <v>23</v>
      </c>
      <c r="D6" s="186"/>
      <c r="E6" s="64">
        <v>1</v>
      </c>
    </row>
    <row r="7" spans="1:5" ht="11.5" x14ac:dyDescent="0.25">
      <c r="A7" s="63"/>
      <c r="B7" s="63"/>
      <c r="C7" s="179" t="s">
        <v>24</v>
      </c>
      <c r="D7" s="180"/>
      <c r="E7" s="64">
        <v>2</v>
      </c>
    </row>
    <row r="8" spans="1:5" ht="11.5" x14ac:dyDescent="0.25">
      <c r="A8" s="63"/>
      <c r="B8" s="63"/>
      <c r="C8" s="179" t="s">
        <v>25</v>
      </c>
      <c r="D8" s="180"/>
      <c r="E8" s="64">
        <v>2</v>
      </c>
    </row>
    <row r="9" spans="1:5" ht="11.5" x14ac:dyDescent="0.25">
      <c r="A9" s="63"/>
      <c r="B9" s="63"/>
      <c r="C9" s="179" t="s">
        <v>26</v>
      </c>
      <c r="D9" s="180"/>
      <c r="E9" s="64">
        <v>2.5</v>
      </c>
    </row>
    <row r="10" spans="1:5" ht="11.5" x14ac:dyDescent="0.25">
      <c r="A10" s="63"/>
      <c r="B10" s="63"/>
      <c r="C10" s="179" t="s">
        <v>27</v>
      </c>
      <c r="D10" s="180"/>
      <c r="E10" s="64">
        <v>2.5</v>
      </c>
    </row>
    <row r="11" spans="1:5" ht="11.5" x14ac:dyDescent="0.25">
      <c r="A11" s="63"/>
      <c r="B11" s="63"/>
      <c r="C11" s="179" t="s">
        <v>28</v>
      </c>
      <c r="D11" s="180"/>
      <c r="E11" s="64">
        <v>3</v>
      </c>
    </row>
    <row r="12" spans="1:5" ht="11.5" x14ac:dyDescent="0.25">
      <c r="A12" s="63"/>
      <c r="B12" s="63"/>
      <c r="C12" s="179" t="s">
        <v>29</v>
      </c>
      <c r="D12" s="180"/>
      <c r="E12" s="64">
        <v>3</v>
      </c>
    </row>
    <row r="13" spans="1:5" ht="11.5" x14ac:dyDescent="0.25">
      <c r="A13" s="63"/>
      <c r="B13" s="63"/>
      <c r="C13" s="179" t="s">
        <v>30</v>
      </c>
      <c r="D13" s="180"/>
      <c r="E13" s="64">
        <v>3.5</v>
      </c>
    </row>
    <row r="14" spans="1:5" ht="11.5" x14ac:dyDescent="0.25">
      <c r="A14" s="63"/>
      <c r="B14" s="63"/>
      <c r="C14" s="65" t="s">
        <v>32</v>
      </c>
      <c r="D14" s="66"/>
      <c r="E14" s="64">
        <v>3.5</v>
      </c>
    </row>
    <row r="15" spans="1:5" ht="11.5" x14ac:dyDescent="0.25">
      <c r="A15" s="63"/>
      <c r="B15" s="63"/>
      <c r="C15" s="179" t="s">
        <v>31</v>
      </c>
      <c r="D15" s="180"/>
      <c r="E15" s="64"/>
    </row>
    <row r="16" spans="1:5" ht="11.5" x14ac:dyDescent="0.25">
      <c r="A16" s="63"/>
      <c r="B16" s="63"/>
      <c r="C16" s="63"/>
      <c r="D16" s="63"/>
      <c r="E16" s="63"/>
    </row>
    <row r="17" spans="1:5" ht="11.5" x14ac:dyDescent="0.25">
      <c r="A17" s="63"/>
      <c r="B17" s="63"/>
      <c r="C17" s="69" t="s">
        <v>33</v>
      </c>
      <c r="D17" s="63"/>
      <c r="E17" s="63"/>
    </row>
    <row r="18" spans="1:5" ht="23" x14ac:dyDescent="0.25">
      <c r="A18" s="63"/>
      <c r="B18" s="63"/>
      <c r="C18" s="181" t="s">
        <v>22</v>
      </c>
      <c r="D18" s="181"/>
      <c r="E18" s="68" t="s">
        <v>11</v>
      </c>
    </row>
    <row r="19" spans="1:5" ht="21" customHeight="1" x14ac:dyDescent="0.25">
      <c r="A19" s="63"/>
      <c r="B19" s="63"/>
      <c r="C19" s="182" t="s">
        <v>34</v>
      </c>
      <c r="D19" s="182"/>
      <c r="E19" s="67">
        <v>1</v>
      </c>
    </row>
    <row r="20" spans="1:5" ht="30.65" customHeight="1" x14ac:dyDescent="0.25">
      <c r="A20" s="63"/>
      <c r="B20" s="63"/>
      <c r="C20" s="177" t="s">
        <v>35</v>
      </c>
      <c r="D20" s="177"/>
      <c r="E20" s="67">
        <v>2</v>
      </c>
    </row>
    <row r="21" spans="1:5" ht="10.25" customHeight="1" x14ac:dyDescent="0.25">
      <c r="A21" s="63"/>
      <c r="B21" s="63"/>
      <c r="C21" s="178" t="s">
        <v>36</v>
      </c>
      <c r="D21" s="178"/>
      <c r="E21" s="67">
        <v>0.5</v>
      </c>
    </row>
    <row r="22" spans="1:5" ht="10.25" customHeight="1" x14ac:dyDescent="0.25">
      <c r="A22" s="63"/>
      <c r="B22" s="63"/>
      <c r="C22" s="63"/>
      <c r="D22" s="63"/>
      <c r="E22" s="63"/>
    </row>
    <row r="23" spans="1:5" ht="10.25" customHeight="1" x14ac:dyDescent="0.25">
      <c r="A23" s="63"/>
      <c r="B23" s="69" t="s">
        <v>15</v>
      </c>
      <c r="C23" s="63" t="s">
        <v>71</v>
      </c>
      <c r="D23" s="63"/>
      <c r="E23" s="63"/>
    </row>
    <row r="24" spans="1:5" ht="10.25" customHeight="1" x14ac:dyDescent="0.25">
      <c r="A24" s="63"/>
      <c r="B24" s="69" t="s">
        <v>72</v>
      </c>
      <c r="C24" s="63" t="s">
        <v>73</v>
      </c>
      <c r="D24" s="63"/>
      <c r="E24" s="63"/>
    </row>
    <row r="25" spans="1:5" ht="10.25" customHeight="1" x14ac:dyDescent="0.2"/>
    <row r="33" s="14" customFormat="1" ht="10.25" hidden="1" customHeight="1" x14ac:dyDescent="0.2"/>
    <row r="34" s="14" customFormat="1" ht="10.25" hidden="1" customHeight="1" x14ac:dyDescent="0.2"/>
    <row r="35" s="14" customFormat="1" ht="10.25" hidden="1" customHeight="1" x14ac:dyDescent="0.2"/>
    <row r="36" s="14" customFormat="1" ht="10.25" hidden="1" customHeight="1" x14ac:dyDescent="0.2"/>
    <row r="37" s="14" customFormat="1" ht="10.25" hidden="1" customHeight="1" x14ac:dyDescent="0.2"/>
    <row r="38" s="14" customFormat="1" ht="10.25" hidden="1" customHeight="1" x14ac:dyDescent="0.2"/>
    <row r="39" s="14" customFormat="1" ht="10.25" hidden="1" customHeight="1" x14ac:dyDescent="0.2"/>
    <row r="40" s="14" customFormat="1" ht="10.25" hidden="1" customHeight="1" x14ac:dyDescent="0.2"/>
    <row r="41" s="14" customFormat="1" ht="10.25" hidden="1" customHeight="1" x14ac:dyDescent="0.2"/>
    <row r="42" s="14" customFormat="1" ht="10.25" hidden="1" customHeight="1" x14ac:dyDescent="0.2"/>
    <row r="43" s="14" customFormat="1" ht="10.25" hidden="1" customHeight="1" x14ac:dyDescent="0.2"/>
  </sheetData>
  <sheetProtection algorithmName="SHA-512" hashValue="A38Bu08YKI9JIwMOyCocKEeHTDzBvcQ5zaVJsEk6RIqdeI8Ahx8I+pzNjZUPrzqjyTWAyWG7FNgfogpkWEkkCw==" saltValue="kmj8qi5bvkGhJwBmhsbDKw==" spinCount="100000" sheet="1" objects="1" selectLockedCells="1"/>
  <mergeCells count="14">
    <mergeCell ref="C10:D10"/>
    <mergeCell ref="C5:D5"/>
    <mergeCell ref="C6:D6"/>
    <mergeCell ref="C7:D7"/>
    <mergeCell ref="C8:D8"/>
    <mergeCell ref="C9:D9"/>
    <mergeCell ref="C20:D20"/>
    <mergeCell ref="C21:D21"/>
    <mergeCell ref="C11:D11"/>
    <mergeCell ref="C12:D12"/>
    <mergeCell ref="C15:D15"/>
    <mergeCell ref="C13:D13"/>
    <mergeCell ref="C18:D18"/>
    <mergeCell ref="C19:D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A1:I47"/>
  <sheetViews>
    <sheetView showGridLines="0" showRowColHeaders="0" workbookViewId="0">
      <selection activeCell="F8" sqref="F8"/>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3" thickBot="1" x14ac:dyDescent="0.3">
      <c r="B5" s="203" t="s">
        <v>44</v>
      </c>
      <c r="C5" s="204"/>
      <c r="D5" s="204"/>
      <c r="E5" s="204"/>
      <c r="F5" s="204"/>
      <c r="G5" s="204"/>
      <c r="H5" s="205"/>
    </row>
    <row r="6" spans="2:8" ht="13" thickBot="1" x14ac:dyDescent="0.3">
      <c r="B6" s="212" t="s">
        <v>42</v>
      </c>
      <c r="C6" s="213"/>
      <c r="D6" s="213"/>
      <c r="E6" s="213"/>
      <c r="F6" s="213"/>
      <c r="G6" s="213"/>
      <c r="H6" s="214"/>
    </row>
    <row r="7" spans="2:8" x14ac:dyDescent="0.25">
      <c r="B7" s="207" t="s">
        <v>8</v>
      </c>
      <c r="C7" s="208"/>
      <c r="D7" s="196" t="s">
        <v>56</v>
      </c>
      <c r="E7" s="206"/>
      <c r="F7" s="206"/>
      <c r="G7" s="206"/>
      <c r="H7" s="199"/>
    </row>
    <row r="8" spans="2:8" x14ac:dyDescent="0.25">
      <c r="B8" s="70" t="s">
        <v>49</v>
      </c>
      <c r="C8" s="71" t="s">
        <v>50</v>
      </c>
      <c r="D8" s="71" t="s">
        <v>52</v>
      </c>
      <c r="E8" s="71" t="s">
        <v>1</v>
      </c>
      <c r="F8" s="71" t="s">
        <v>21</v>
      </c>
      <c r="G8" s="71" t="s">
        <v>2</v>
      </c>
      <c r="H8" s="72" t="s">
        <v>53</v>
      </c>
    </row>
    <row r="9" spans="2:8" x14ac:dyDescent="0.25">
      <c r="B9" s="73">
        <v>0</v>
      </c>
      <c r="C9" s="74">
        <v>300000</v>
      </c>
      <c r="D9" s="75">
        <v>0</v>
      </c>
      <c r="E9" s="76" t="s">
        <v>1</v>
      </c>
      <c r="F9" s="74">
        <v>0</v>
      </c>
      <c r="G9" s="77" t="s">
        <v>2</v>
      </c>
      <c r="H9" s="78" t="s">
        <v>13</v>
      </c>
    </row>
    <row r="10" spans="2:8" x14ac:dyDescent="0.25">
      <c r="B10" s="73">
        <v>300000</v>
      </c>
      <c r="C10" s="79">
        <v>547000</v>
      </c>
      <c r="D10" s="75" t="s">
        <v>57</v>
      </c>
      <c r="E10" s="76" t="s">
        <v>1</v>
      </c>
      <c r="F10" s="74">
        <v>27273</v>
      </c>
      <c r="G10" s="77" t="s">
        <v>2</v>
      </c>
      <c r="H10" s="78" t="s">
        <v>13</v>
      </c>
    </row>
    <row r="11" spans="2:8" x14ac:dyDescent="0.25">
      <c r="B11" s="73">
        <v>547000</v>
      </c>
      <c r="C11" s="79">
        <v>979000</v>
      </c>
      <c r="D11" s="75" t="s">
        <v>58</v>
      </c>
      <c r="E11" s="76" t="s">
        <v>1</v>
      </c>
      <c r="F11" s="74">
        <v>48913</v>
      </c>
      <c r="G11" s="77" t="s">
        <v>2</v>
      </c>
      <c r="H11" s="78" t="s">
        <v>13</v>
      </c>
    </row>
    <row r="12" spans="2:8" x14ac:dyDescent="0.25">
      <c r="B12" s="73">
        <v>979000</v>
      </c>
      <c r="C12" s="79">
        <v>1519000</v>
      </c>
      <c r="D12" s="75" t="s">
        <v>59</v>
      </c>
      <c r="E12" s="76" t="s">
        <v>1</v>
      </c>
      <c r="F12" s="74">
        <v>84375</v>
      </c>
      <c r="G12" s="77" t="s">
        <v>2</v>
      </c>
      <c r="H12" s="78" t="s">
        <v>13</v>
      </c>
    </row>
    <row r="13" spans="2:8" x14ac:dyDescent="0.25">
      <c r="B13" s="73">
        <v>1519000</v>
      </c>
      <c r="C13" s="79">
        <v>2644000</v>
      </c>
      <c r="D13" s="75" t="s">
        <v>60</v>
      </c>
      <c r="E13" s="76" t="s">
        <v>1</v>
      </c>
      <c r="F13" s="74">
        <v>135000</v>
      </c>
      <c r="G13" s="77" t="s">
        <v>2</v>
      </c>
      <c r="H13" s="78" t="s">
        <v>13</v>
      </c>
    </row>
    <row r="14" spans="2:8" x14ac:dyDescent="0.25">
      <c r="B14" s="73">
        <v>2644000</v>
      </c>
      <c r="C14" s="79">
        <v>4669000</v>
      </c>
      <c r="D14" s="75" t="s">
        <v>61</v>
      </c>
      <c r="E14" s="76" t="s">
        <v>1</v>
      </c>
      <c r="F14" s="74">
        <v>291667</v>
      </c>
      <c r="G14" s="77" t="s">
        <v>2</v>
      </c>
      <c r="H14" s="78" t="s">
        <v>13</v>
      </c>
    </row>
    <row r="15" spans="2:8" x14ac:dyDescent="0.25">
      <c r="B15" s="73">
        <v>4669000</v>
      </c>
      <c r="C15" s="79">
        <v>10106000</v>
      </c>
      <c r="D15" s="75" t="s">
        <v>62</v>
      </c>
      <c r="E15" s="76" t="s">
        <v>1</v>
      </c>
      <c r="F15" s="74">
        <v>530172</v>
      </c>
      <c r="G15" s="77" t="s">
        <v>2</v>
      </c>
      <c r="H15" s="78" t="s">
        <v>13</v>
      </c>
    </row>
    <row r="16" spans="2:8" x14ac:dyDescent="0.25">
      <c r="B16" s="73">
        <v>10106000</v>
      </c>
      <c r="C16" s="79"/>
      <c r="D16" s="75" t="s">
        <v>63</v>
      </c>
      <c r="E16" s="76" t="s">
        <v>1</v>
      </c>
      <c r="F16" s="74">
        <v>1183594</v>
      </c>
      <c r="G16" s="77" t="s">
        <v>2</v>
      </c>
      <c r="H16" s="78" t="s">
        <v>13</v>
      </c>
    </row>
    <row r="17" spans="2:8" ht="13" thickBot="1" x14ac:dyDescent="0.3">
      <c r="B17" s="215"/>
      <c r="C17" s="216"/>
      <c r="D17" s="216"/>
      <c r="E17" s="216"/>
      <c r="F17" s="216"/>
      <c r="G17" s="216"/>
      <c r="H17" s="217"/>
    </row>
    <row r="18" spans="2:8" ht="13" thickBot="1" x14ac:dyDescent="0.3">
      <c r="B18" s="212" t="s">
        <v>43</v>
      </c>
      <c r="C18" s="213"/>
      <c r="D18" s="213"/>
      <c r="E18" s="213"/>
      <c r="F18" s="213"/>
      <c r="G18" s="213"/>
      <c r="H18" s="214"/>
    </row>
    <row r="19" spans="2:8" x14ac:dyDescent="0.25">
      <c r="B19" s="207" t="s">
        <v>8</v>
      </c>
      <c r="C19" s="208"/>
      <c r="D19" s="196" t="s">
        <v>56</v>
      </c>
      <c r="E19" s="206"/>
      <c r="F19" s="206"/>
      <c r="G19" s="206"/>
      <c r="H19" s="199"/>
    </row>
    <row r="20" spans="2:8" x14ac:dyDescent="0.25">
      <c r="B20" s="70" t="s">
        <v>49</v>
      </c>
      <c r="C20" s="71" t="s">
        <v>50</v>
      </c>
      <c r="D20" s="71" t="s">
        <v>52</v>
      </c>
      <c r="E20" s="71" t="s">
        <v>1</v>
      </c>
      <c r="F20" s="71" t="s">
        <v>21</v>
      </c>
      <c r="G20" s="71" t="s">
        <v>2</v>
      </c>
      <c r="H20" s="72" t="s">
        <v>53</v>
      </c>
    </row>
    <row r="21" spans="2:8" x14ac:dyDescent="0.25">
      <c r="B21" s="73">
        <v>0</v>
      </c>
      <c r="C21" s="74">
        <v>25000</v>
      </c>
      <c r="D21" s="75">
        <v>0</v>
      </c>
      <c r="E21" s="76" t="s">
        <v>1</v>
      </c>
      <c r="F21" s="67">
        <v>0</v>
      </c>
      <c r="G21" s="77" t="s">
        <v>2</v>
      </c>
      <c r="H21" s="78" t="s">
        <v>13</v>
      </c>
    </row>
    <row r="22" spans="2:8" x14ac:dyDescent="0.25">
      <c r="B22" s="73">
        <v>25000</v>
      </c>
      <c r="C22" s="79">
        <v>45583</v>
      </c>
      <c r="D22" s="75" t="s">
        <v>57</v>
      </c>
      <c r="E22" s="76" t="s">
        <v>1</v>
      </c>
      <c r="F22" s="74">
        <v>2273</v>
      </c>
      <c r="G22" s="77" t="s">
        <v>2</v>
      </c>
      <c r="H22" s="78" t="s">
        <v>13</v>
      </c>
    </row>
    <row r="23" spans="2:8" x14ac:dyDescent="0.25">
      <c r="B23" s="73">
        <v>45583</v>
      </c>
      <c r="C23" s="79">
        <v>81583</v>
      </c>
      <c r="D23" s="75" t="s">
        <v>58</v>
      </c>
      <c r="E23" s="76" t="s">
        <v>1</v>
      </c>
      <c r="F23" s="74">
        <v>4076</v>
      </c>
      <c r="G23" s="77" t="s">
        <v>2</v>
      </c>
      <c r="H23" s="78" t="s">
        <v>13</v>
      </c>
    </row>
    <row r="24" spans="2:8" x14ac:dyDescent="0.25">
      <c r="B24" s="73">
        <v>81583</v>
      </c>
      <c r="C24" s="79">
        <v>126583</v>
      </c>
      <c r="D24" s="75" t="s">
        <v>59</v>
      </c>
      <c r="E24" s="76" t="s">
        <v>1</v>
      </c>
      <c r="F24" s="74">
        <v>7031</v>
      </c>
      <c r="G24" s="77" t="s">
        <v>2</v>
      </c>
      <c r="H24" s="78" t="s">
        <v>13</v>
      </c>
    </row>
    <row r="25" spans="2:8" x14ac:dyDescent="0.25">
      <c r="B25" s="73">
        <v>126583</v>
      </c>
      <c r="C25" s="79">
        <v>220333</v>
      </c>
      <c r="D25" s="75" t="s">
        <v>60</v>
      </c>
      <c r="E25" s="76" t="s">
        <v>1</v>
      </c>
      <c r="F25" s="74">
        <v>11250</v>
      </c>
      <c r="G25" s="77" t="s">
        <v>2</v>
      </c>
      <c r="H25" s="78" t="s">
        <v>13</v>
      </c>
    </row>
    <row r="26" spans="2:8" x14ac:dyDescent="0.25">
      <c r="B26" s="73">
        <v>220333</v>
      </c>
      <c r="C26" s="79">
        <v>389083</v>
      </c>
      <c r="D26" s="75" t="s">
        <v>61</v>
      </c>
      <c r="E26" s="76" t="s">
        <v>1</v>
      </c>
      <c r="F26" s="74">
        <v>24306</v>
      </c>
      <c r="G26" s="77" t="s">
        <v>2</v>
      </c>
      <c r="H26" s="78" t="s">
        <v>13</v>
      </c>
    </row>
    <row r="27" spans="2:8" x14ac:dyDescent="0.25">
      <c r="B27" s="73">
        <v>389083</v>
      </c>
      <c r="C27" s="79">
        <v>842166</v>
      </c>
      <c r="D27" s="75" t="s">
        <v>62</v>
      </c>
      <c r="E27" s="76" t="s">
        <v>1</v>
      </c>
      <c r="F27" s="74">
        <v>44181</v>
      </c>
      <c r="G27" s="77" t="s">
        <v>2</v>
      </c>
      <c r="H27" s="78" t="s">
        <v>13</v>
      </c>
    </row>
    <row r="28" spans="2:8" ht="13" thickBot="1" x14ac:dyDescent="0.3">
      <c r="B28" s="80">
        <v>842166</v>
      </c>
      <c r="C28" s="81"/>
      <c r="D28" s="82" t="s">
        <v>63</v>
      </c>
      <c r="E28" s="83" t="s">
        <v>1</v>
      </c>
      <c r="F28" s="84">
        <v>98633</v>
      </c>
      <c r="G28" s="85" t="s">
        <v>2</v>
      </c>
      <c r="H28" s="86" t="s">
        <v>13</v>
      </c>
    </row>
    <row r="29" spans="2:8" ht="13" thickBot="1" x14ac:dyDescent="0.3">
      <c r="B29" s="52"/>
      <c r="C29" s="87"/>
      <c r="D29" s="88"/>
      <c r="E29" s="89"/>
      <c r="F29" s="63"/>
      <c r="G29" s="90"/>
      <c r="H29" s="52"/>
    </row>
    <row r="30" spans="2:8" ht="13" thickBot="1" x14ac:dyDescent="0.3">
      <c r="B30" s="203" t="s">
        <v>45</v>
      </c>
      <c r="C30" s="204"/>
      <c r="D30" s="204"/>
      <c r="E30" s="204"/>
      <c r="F30" s="204"/>
      <c r="G30" s="205"/>
      <c r="H30" s="52"/>
    </row>
    <row r="31" spans="2:8" x14ac:dyDescent="0.25">
      <c r="B31" s="187" t="s">
        <v>55</v>
      </c>
      <c r="C31" s="188"/>
      <c r="D31" s="188"/>
      <c r="E31" s="188"/>
      <c r="F31" s="188"/>
      <c r="G31" s="189"/>
      <c r="H31" s="52"/>
    </row>
    <row r="32" spans="2:8" x14ac:dyDescent="0.25">
      <c r="B32" s="210" t="s">
        <v>46</v>
      </c>
      <c r="C32" s="211"/>
      <c r="D32" s="194" t="s">
        <v>47</v>
      </c>
      <c r="E32" s="195"/>
      <c r="F32" s="194" t="s">
        <v>48</v>
      </c>
      <c r="G32" s="198"/>
      <c r="H32" s="52"/>
    </row>
    <row r="33" spans="2:8" x14ac:dyDescent="0.25">
      <c r="B33" s="91" t="s">
        <v>49</v>
      </c>
      <c r="C33" s="92" t="s">
        <v>50</v>
      </c>
      <c r="D33" s="196"/>
      <c r="E33" s="197"/>
      <c r="F33" s="196"/>
      <c r="G33" s="199"/>
      <c r="H33" s="52"/>
    </row>
    <row r="34" spans="2:8" x14ac:dyDescent="0.25">
      <c r="B34" s="73">
        <v>0</v>
      </c>
      <c r="C34" s="93">
        <v>600000</v>
      </c>
      <c r="D34" s="200">
        <v>0</v>
      </c>
      <c r="E34" s="201"/>
      <c r="F34" s="200">
        <v>0</v>
      </c>
      <c r="G34" s="202"/>
      <c r="H34" s="52"/>
    </row>
    <row r="35" spans="2:8" x14ac:dyDescent="0.25">
      <c r="B35" s="73">
        <v>600000</v>
      </c>
      <c r="C35" s="93">
        <v>1560000</v>
      </c>
      <c r="D35" s="200">
        <v>1.5</v>
      </c>
      <c r="E35" s="201"/>
      <c r="F35" s="200">
        <v>9000</v>
      </c>
      <c r="G35" s="202"/>
      <c r="H35" s="52"/>
    </row>
    <row r="36" spans="2:8" x14ac:dyDescent="0.25">
      <c r="B36" s="73">
        <v>1560000</v>
      </c>
      <c r="C36" s="93">
        <v>2400000</v>
      </c>
      <c r="D36" s="200">
        <v>5</v>
      </c>
      <c r="E36" s="201"/>
      <c r="F36" s="200">
        <v>63600</v>
      </c>
      <c r="G36" s="202"/>
      <c r="H36" s="52"/>
    </row>
    <row r="37" spans="2:8" x14ac:dyDescent="0.25">
      <c r="B37" s="209" t="s">
        <v>70</v>
      </c>
      <c r="C37" s="201"/>
      <c r="D37" s="200">
        <v>10</v>
      </c>
      <c r="E37" s="201"/>
      <c r="F37" s="200">
        <v>183600</v>
      </c>
      <c r="G37" s="202"/>
      <c r="H37" s="52"/>
    </row>
    <row r="38" spans="2:8" ht="13" thickBot="1" x14ac:dyDescent="0.3">
      <c r="B38" s="215"/>
      <c r="C38" s="216"/>
      <c r="D38" s="216"/>
      <c r="E38" s="216"/>
      <c r="F38" s="216"/>
      <c r="G38" s="217"/>
      <c r="H38" s="52"/>
    </row>
    <row r="39" spans="2:8" x14ac:dyDescent="0.25">
      <c r="B39" s="187" t="s">
        <v>54</v>
      </c>
      <c r="C39" s="188"/>
      <c r="D39" s="188"/>
      <c r="E39" s="188"/>
      <c r="F39" s="188"/>
      <c r="G39" s="189"/>
      <c r="H39" s="52"/>
    </row>
    <row r="40" spans="2:8" x14ac:dyDescent="0.25">
      <c r="B40" s="190" t="s">
        <v>46</v>
      </c>
      <c r="C40" s="191"/>
      <c r="D40" s="194" t="s">
        <v>47</v>
      </c>
      <c r="E40" s="195"/>
      <c r="F40" s="194" t="s">
        <v>48</v>
      </c>
      <c r="G40" s="198"/>
      <c r="H40" s="52"/>
    </row>
    <row r="41" spans="2:8" x14ac:dyDescent="0.25">
      <c r="B41" s="91" t="s">
        <v>49</v>
      </c>
      <c r="C41" s="92" t="s">
        <v>50</v>
      </c>
      <c r="D41" s="196"/>
      <c r="E41" s="197"/>
      <c r="F41" s="196"/>
      <c r="G41" s="199"/>
      <c r="H41" s="52"/>
    </row>
    <row r="42" spans="2:8" x14ac:dyDescent="0.25">
      <c r="B42" s="73">
        <v>0</v>
      </c>
      <c r="C42" s="93">
        <f>C34/12</f>
        <v>50000</v>
      </c>
      <c r="D42" s="200">
        <v>0</v>
      </c>
      <c r="E42" s="201"/>
      <c r="F42" s="200">
        <v>0</v>
      </c>
      <c r="G42" s="202"/>
      <c r="H42" s="52"/>
    </row>
    <row r="43" spans="2:8" x14ac:dyDescent="0.25">
      <c r="B43" s="73">
        <f>B35/12</f>
        <v>50000</v>
      </c>
      <c r="C43" s="93">
        <f>C35/12</f>
        <v>130000</v>
      </c>
      <c r="D43" s="200">
        <v>1.5</v>
      </c>
      <c r="E43" s="201"/>
      <c r="F43" s="200">
        <f>F35/12</f>
        <v>750</v>
      </c>
      <c r="G43" s="202"/>
      <c r="H43" s="52"/>
    </row>
    <row r="44" spans="2:8" x14ac:dyDescent="0.25">
      <c r="B44" s="73">
        <f>B36/12</f>
        <v>130000</v>
      </c>
      <c r="C44" s="93">
        <f>C36/12</f>
        <v>200000</v>
      </c>
      <c r="D44" s="200">
        <v>5</v>
      </c>
      <c r="E44" s="201"/>
      <c r="F44" s="200">
        <f>F36/12</f>
        <v>5300</v>
      </c>
      <c r="G44" s="202"/>
      <c r="H44" s="52"/>
    </row>
    <row r="45" spans="2:8" ht="13" thickBot="1" x14ac:dyDescent="0.3">
      <c r="B45" s="192" t="s">
        <v>51</v>
      </c>
      <c r="C45" s="193"/>
      <c r="D45" s="218">
        <v>10</v>
      </c>
      <c r="E45" s="193"/>
      <c r="F45" s="218">
        <f>F37/12</f>
        <v>15300</v>
      </c>
      <c r="G45" s="219"/>
      <c r="H45" s="52"/>
    </row>
    <row r="46" spans="2:8" x14ac:dyDescent="0.25"/>
    <row r="47" spans="2:8" x14ac:dyDescent="0.25"/>
  </sheetData>
  <sheetProtection algorithmName="SHA-512" hashValue="ldTUra8r8SYvOtREJt4XigwPQxpAjSJwRcUqFHwUgTbBuuTkWHeZvw4WoYz1dP0mbJH8tUMuWwbq19lXkuTw1A==" saltValue="ebQXz031p9diqs83aCS5Qw==" spinCount="100000" sheet="1" objects="1" scenarios="1"/>
  <mergeCells count="36">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 ref="F36:G36"/>
    <mergeCell ref="F37:G37"/>
    <mergeCell ref="B5:H5"/>
    <mergeCell ref="D7:H7"/>
    <mergeCell ref="B19:C19"/>
    <mergeCell ref="D19:H19"/>
    <mergeCell ref="B37:C37"/>
    <mergeCell ref="B30:G30"/>
    <mergeCell ref="B31:G31"/>
    <mergeCell ref="B32:C32"/>
    <mergeCell ref="B6:H6"/>
    <mergeCell ref="B7:C7"/>
    <mergeCell ref="B18:H18"/>
    <mergeCell ref="B39:G39"/>
    <mergeCell ref="B40:C40"/>
    <mergeCell ref="B45:C45"/>
    <mergeCell ref="D40:E41"/>
    <mergeCell ref="F40:G41"/>
    <mergeCell ref="D42:E42"/>
    <mergeCell ref="D43:E4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8AD07-E21C-40F6-98E7-A3485D4EA90B}">
  <dimension ref="A1:E27"/>
  <sheetViews>
    <sheetView topLeftCell="A5" workbookViewId="0">
      <selection activeCell="A9" sqref="A9:D22"/>
    </sheetView>
  </sheetViews>
  <sheetFormatPr defaultRowHeight="12.5" x14ac:dyDescent="0.25"/>
  <cols>
    <col min="1" max="1" width="61.453125" bestFit="1" customWidth="1"/>
    <col min="4" max="4" width="18.36328125" bestFit="1" customWidth="1"/>
    <col min="5" max="5" width="15.7265625" bestFit="1" customWidth="1"/>
  </cols>
  <sheetData>
    <row r="1" spans="1:5" x14ac:dyDescent="0.25">
      <c r="A1" t="s">
        <v>88</v>
      </c>
    </row>
    <row r="2" spans="1:5" x14ac:dyDescent="0.25">
      <c r="A2" t="s">
        <v>89</v>
      </c>
    </row>
    <row r="3" spans="1:5" x14ac:dyDescent="0.25">
      <c r="A3" t="s">
        <v>90</v>
      </c>
    </row>
    <row r="4" spans="1:5" x14ac:dyDescent="0.25">
      <c r="C4" t="s">
        <v>91</v>
      </c>
      <c r="D4" t="s">
        <v>92</v>
      </c>
      <c r="E4" t="s">
        <v>93</v>
      </c>
    </row>
    <row r="9" spans="1:5" x14ac:dyDescent="0.25">
      <c r="A9" t="s">
        <v>94</v>
      </c>
      <c r="C9">
        <v>0</v>
      </c>
      <c r="D9" t="s">
        <v>114</v>
      </c>
      <c r="E9" s="94" t="s">
        <v>113</v>
      </c>
    </row>
    <row r="10" spans="1:5" x14ac:dyDescent="0.25">
      <c r="A10" t="s">
        <v>95</v>
      </c>
    </row>
    <row r="14" spans="1:5" x14ac:dyDescent="0.25">
      <c r="A14" t="s">
        <v>104</v>
      </c>
      <c r="C14" s="95" t="s">
        <v>101</v>
      </c>
      <c r="D14" s="95" t="s">
        <v>102</v>
      </c>
      <c r="E14" t="s">
        <v>103</v>
      </c>
    </row>
    <row r="15" spans="1:5" x14ac:dyDescent="0.25">
      <c r="A15" t="s">
        <v>96</v>
      </c>
      <c r="C15" s="95"/>
      <c r="D15" s="95"/>
    </row>
    <row r="16" spans="1:5" x14ac:dyDescent="0.25">
      <c r="A16" t="s">
        <v>97</v>
      </c>
      <c r="C16" s="95"/>
      <c r="D16" s="95"/>
    </row>
    <row r="17" spans="1:5" x14ac:dyDescent="0.25">
      <c r="C17" s="95"/>
      <c r="D17" s="95"/>
    </row>
    <row r="18" spans="1:5" x14ac:dyDescent="0.25">
      <c r="A18" s="94"/>
      <c r="C18" s="95"/>
      <c r="D18" s="95"/>
    </row>
    <row r="19" spans="1:5" x14ac:dyDescent="0.25">
      <c r="A19" t="s">
        <v>105</v>
      </c>
      <c r="C19" s="95" t="s">
        <v>106</v>
      </c>
      <c r="D19" s="95" t="s">
        <v>107</v>
      </c>
      <c r="E19" t="s">
        <v>108</v>
      </c>
    </row>
    <row r="20" spans="1:5" x14ac:dyDescent="0.25">
      <c r="C20" s="95"/>
      <c r="D20" s="95"/>
    </row>
    <row r="21" spans="1:5" x14ac:dyDescent="0.25">
      <c r="A21" t="s">
        <v>98</v>
      </c>
      <c r="C21" s="95" t="s">
        <v>101</v>
      </c>
      <c r="D21" s="95" t="s">
        <v>109</v>
      </c>
      <c r="E21" t="s">
        <v>112</v>
      </c>
    </row>
    <row r="22" spans="1:5" x14ac:dyDescent="0.25">
      <c r="A22" t="s">
        <v>99</v>
      </c>
    </row>
    <row r="24" spans="1:5" x14ac:dyDescent="0.25">
      <c r="A24" t="s">
        <v>110</v>
      </c>
      <c r="C24" t="s">
        <v>111</v>
      </c>
      <c r="D24" s="94">
        <v>0.15</v>
      </c>
    </row>
    <row r="25" spans="1:5" x14ac:dyDescent="0.25">
      <c r="A25" t="s">
        <v>116</v>
      </c>
      <c r="C25" t="s">
        <v>115</v>
      </c>
      <c r="D25" s="94">
        <v>0.03</v>
      </c>
    </row>
    <row r="26" spans="1:5" x14ac:dyDescent="0.25">
      <c r="A26" t="s">
        <v>118</v>
      </c>
      <c r="C26" t="s">
        <v>117</v>
      </c>
      <c r="D26" s="94">
        <v>0.12</v>
      </c>
    </row>
    <row r="27" spans="1:5" x14ac:dyDescent="0.25">
      <c r="A27"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3.xml><?xml version="1.0" encoding="utf-8"?>
<ds:datastoreItem xmlns:ds="http://schemas.openxmlformats.org/officeDocument/2006/customXml" ds:itemID="{6DFDF505-AC7B-42F0-B4AF-214877F557E0}">
  <ds:schemaRefs>
    <ds:schemaRef ds:uri="http://schemas.microsoft.com/office/infopath/2007/PartnerControls"/>
    <ds:schemaRef ds:uri="http://schemas.microsoft.com/office/2006/documentManagement/types"/>
    <ds:schemaRef ds:uri="71037282-4172-42af-8e02-c41ee92b0631"/>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20291ebb-8fd5-4a4a-b5a6-ec5249e68ab7"/>
    <ds:schemaRef ds:uri="http://www.w3.org/XML/1998/namespace"/>
    <ds:schemaRef ds:uri="http://purl.org/dc/dcmitype/"/>
  </ds:schemaRefs>
</ds:datastoreItem>
</file>

<file path=customXml/itemProps4.xml><?xml version="1.0" encoding="utf-8"?>
<ds:datastoreItem xmlns:ds="http://schemas.openxmlformats.org/officeDocument/2006/customXml" ds:itemID="{5E82D581-E101-4408-90D0-09C9AB4BE1C2}"/>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ITS</vt:lpstr>
      <vt:lpstr>CN Calc</vt:lpstr>
      <vt:lpstr>CE Calc</vt:lpstr>
      <vt:lpstr>TA Calc</vt:lpstr>
      <vt:lpstr>FPC Calc</vt:lpstr>
      <vt:lpstr>Number of Parts</vt:lpstr>
      <vt:lpstr>Tables</vt:lpstr>
      <vt:lpstr>Sheet3</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2025-01-10T10:16:37Z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