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sage365.sharepoint.com/sites/za/pd/Compliance/PayrollAfrica/DRC/"/>
    </mc:Choice>
  </mc:AlternateContent>
  <xr:revisionPtr revIDLastSave="6" documentId="8_{1D7FCE41-8CFA-4960-AA72-8862865D673B}" xr6:coauthVersionLast="47" xr6:coauthVersionMax="47" xr10:uidLastSave="{DAF366EC-9BAB-4CE0-8281-A72297EC35DA}"/>
  <bookViews>
    <workbookView xWindow="-120" yWindow="-120" windowWidth="29040" windowHeight="15840" activeTab="1" xr2:uid="{00000000-000D-0000-FFFF-FFFF00000000}"/>
  </bookViews>
  <sheets>
    <sheet name="Monthly Calc FC" sheetId="12" r:id="rId1"/>
    <sheet name="Monthly Calc USD" sheetId="1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12" l="1"/>
  <c r="B39" i="12"/>
  <c r="B37" i="12"/>
  <c r="F12" i="13" l="1"/>
  <c r="E9" i="12"/>
  <c r="F33" i="13" l="1"/>
  <c r="F18" i="13" l="1"/>
  <c r="F20" i="13" l="1"/>
  <c r="E29" i="12" l="1"/>
  <c r="E15" i="12" l="1"/>
  <c r="E17" i="12" s="1"/>
  <c r="H17" i="12" s="1"/>
  <c r="H18" i="12" s="1"/>
  <c r="D37" i="12" l="1"/>
  <c r="F37" i="12" s="1"/>
  <c r="D39" i="12"/>
  <c r="F39" i="12" s="1"/>
  <c r="D38" i="12"/>
  <c r="F38" i="12" s="1"/>
  <c r="D36" i="12"/>
  <c r="F36" i="12" s="1"/>
  <c r="F40" i="12" l="1"/>
  <c r="D40" i="12"/>
  <c r="H19" i="12" l="1"/>
  <c r="H20" i="12" s="1"/>
  <c r="E19" i="12" s="1"/>
  <c r="E22" i="12" s="1"/>
  <c r="E23" i="12" s="1"/>
  <c r="E25" i="12" l="1"/>
  <c r="E26" i="12" s="1"/>
  <c r="E27" i="12" s="1"/>
  <c r="F21" i="13"/>
  <c r="I23" i="13" l="1"/>
  <c r="I24" i="13" s="1"/>
  <c r="D43" i="13"/>
  <c r="F43" i="13" s="1"/>
  <c r="D41" i="13"/>
  <c r="F41" i="13" s="1"/>
  <c r="D44" i="13"/>
  <c r="F44" i="13" s="1"/>
  <c r="D42" i="13"/>
  <c r="F42" i="13" s="1"/>
  <c r="E31" i="12" l="1"/>
  <c r="F45" i="13"/>
  <c r="D45" i="13"/>
  <c r="I25" i="13" l="1"/>
  <c r="I26" i="13" s="1"/>
  <c r="F23" i="13" s="1"/>
  <c r="F26" i="13" l="1"/>
  <c r="F27" i="13" s="1"/>
  <c r="F29" i="13" l="1"/>
  <c r="F30" i="13" s="1"/>
  <c r="F31" i="13" s="1"/>
  <c r="F35" i="13" s="1"/>
  <c r="F36"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E17" authorId="0" shapeId="0" xr:uid="{00000000-0006-0000-0000-000001000000}">
      <text>
        <r>
          <rPr>
            <b/>
            <sz val="9"/>
            <color indexed="81"/>
            <rFont val="Tahoma"/>
            <family val="2"/>
          </rPr>
          <t>Ramakuela, Jacqui:</t>
        </r>
        <r>
          <rPr>
            <sz val="9"/>
            <color indexed="81"/>
            <rFont val="Tahoma"/>
            <family val="2"/>
          </rPr>
          <t xml:space="preserve">
Excludes terminal benefits. To be taxed at 10% flat rate.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20" authorId="0" shapeId="0" xr:uid="{00000000-0006-0000-0100-000001000000}">
      <text>
        <r>
          <rPr>
            <b/>
            <sz val="9"/>
            <color indexed="81"/>
            <rFont val="Tahoma"/>
            <family val="2"/>
          </rPr>
          <t>Ramakuela, Jacqui:</t>
        </r>
        <r>
          <rPr>
            <sz val="9"/>
            <color indexed="81"/>
            <rFont val="Tahoma"/>
            <family val="2"/>
          </rPr>
          <t xml:space="preserve">
Excludes terminal benefits. To be taxed at 10% flat rate.</t>
        </r>
      </text>
    </comment>
  </commentList>
</comments>
</file>

<file path=xl/sharedStrings.xml><?xml version="1.0" encoding="utf-8"?>
<sst xmlns="http://schemas.openxmlformats.org/spreadsheetml/2006/main" count="84" uniqueCount="57">
  <si>
    <t>Tax rate</t>
  </si>
  <si>
    <t>Enter amounts only in the grey fields</t>
  </si>
  <si>
    <t>Total allowable deductions</t>
  </si>
  <si>
    <t>Net Taxable Income</t>
  </si>
  <si>
    <t>and above</t>
  </si>
  <si>
    <t>From</t>
  </si>
  <si>
    <t>To</t>
  </si>
  <si>
    <t>DRC</t>
  </si>
  <si>
    <t>FC</t>
  </si>
  <si>
    <t>Medical Fees and expenses</t>
  </si>
  <si>
    <t>Pensions and INSS</t>
  </si>
  <si>
    <t>Life Insurance &amp; Health Insurances</t>
  </si>
  <si>
    <t>Other deductions</t>
  </si>
  <si>
    <t>Enter number of dependents</t>
  </si>
  <si>
    <t>Tax reduction</t>
  </si>
  <si>
    <t>Minimum Tax after reduction</t>
  </si>
  <si>
    <t>Tax after reduction</t>
  </si>
  <si>
    <t>Actual Tax after reduction</t>
  </si>
  <si>
    <t>IPR for the current period</t>
  </si>
  <si>
    <t>Terminal benefits</t>
  </si>
  <si>
    <t>Tax tables tax</t>
  </si>
  <si>
    <t xml:space="preserve">Actual tax </t>
  </si>
  <si>
    <t>TAX AS PER TAX TABLES</t>
  </si>
  <si>
    <t>30% of NTI maximum tax</t>
  </si>
  <si>
    <t>Exchange Rate</t>
  </si>
  <si>
    <t>Net Taxable Income - FC</t>
  </si>
  <si>
    <t>Net Taxable Income - US$</t>
  </si>
  <si>
    <t>IPR for the current period - FC</t>
  </si>
  <si>
    <t>IPR for the current period - US$</t>
  </si>
  <si>
    <t>1 USD =</t>
  </si>
  <si>
    <t>Tax as per tax tables - FC</t>
  </si>
  <si>
    <t>Tax reduction - FC</t>
  </si>
  <si>
    <t>Tax after reduction - FC</t>
  </si>
  <si>
    <t>Minimum Tax after reduction - FC</t>
  </si>
  <si>
    <t>Actual Tax after reduction - FC</t>
  </si>
  <si>
    <t>Monthly Income Bracket  (FC)</t>
  </si>
  <si>
    <t>Taxable Income         (FC)</t>
  </si>
  <si>
    <t>Tax per bracket       (FC)</t>
  </si>
  <si>
    <t>INSS and Pension</t>
  </si>
  <si>
    <t>Taxable Income     (FC)</t>
  </si>
  <si>
    <t>Tax per bracket    (FC)</t>
  </si>
  <si>
    <t>Enter amounts only in the grey fields in US$</t>
  </si>
  <si>
    <t>Total Taxable Income</t>
  </si>
  <si>
    <t>Taxable earnings/allowances</t>
  </si>
  <si>
    <t>Taxable Fringe Benefits &amp; Company Contributions</t>
  </si>
  <si>
    <t>Net Taxable Income(NTI)</t>
  </si>
  <si>
    <t>after applying the 30% max</t>
  </si>
  <si>
    <r>
      <t xml:space="preserve">Tax reduction per dependant </t>
    </r>
    <r>
      <rPr>
        <i/>
        <sz val="9"/>
        <color theme="0" tint="-0.34998626667073579"/>
        <rFont val="Sage Text"/>
      </rPr>
      <t>2% per dependant</t>
    </r>
  </si>
  <si>
    <r>
      <t>Tax on terminal benefits</t>
    </r>
    <r>
      <rPr>
        <i/>
        <sz val="9"/>
        <color theme="0" tint="-0.34998626667073579"/>
        <rFont val="Sage Text"/>
      </rPr>
      <t xml:space="preserve"> </t>
    </r>
    <r>
      <rPr>
        <i/>
        <sz val="9"/>
        <color theme="0" tint="-0.499984740745262"/>
        <rFont val="Sage Text"/>
      </rPr>
      <t>at 10%</t>
    </r>
  </si>
  <si>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</si>
  <si>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</si>
  <si>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</si>
  <si>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</si>
  <si>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</si>
  <si>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r>
      <t xml:space="preserve">Tax reduction per dependant - FC </t>
    </r>
    <r>
      <rPr>
        <i/>
        <sz val="9"/>
        <color theme="0" tint="-0.34998626667073579"/>
        <rFont val="Sage Text"/>
      </rPr>
      <t>2% per dependant</t>
    </r>
  </si>
  <si>
    <r>
      <t>Tax on terminal benefits - FC</t>
    </r>
    <r>
      <rPr>
        <i/>
        <sz val="9"/>
        <color theme="0" tint="-0.34998626667073579"/>
        <rFont val="Sage Text"/>
      </rPr>
      <t xml:space="preserve"> </t>
    </r>
    <r>
      <rPr>
        <i/>
        <sz val="9"/>
        <color theme="0" tint="-0.499984740745262"/>
        <rFont val="Sage Text"/>
      </rPr>
      <t>at 10%</t>
    </r>
  </si>
  <si>
    <t>Monthly Tax Calculator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</si>
</sst>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5"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1"/>
      <color theme="1"/>
      <name val="Sage Text"/>
    </font>
    <font>
      <sz val="10"/>
      <color theme="1"/>
      <name val="Sage Text"/>
    </font>
    <font>
      <sz val="18"/>
      <name val="Sage Text"/>
    </font>
    <font>
      <b/>
      <sz val="18"/>
      <name val="Sage Text"/>
    </font>
    <font>
      <sz val="22"/>
      <name val="Sage Text"/>
    </font>
    <font>
      <sz val="11"/>
      <color theme="0"/>
      <name val="Sage Text"/>
    </font>
    <font>
      <i/>
      <sz val="11"/>
      <color theme="0" tint="-0.499984740745262"/>
      <name val="Sage Text"/>
    </font>
    <font>
      <b/>
      <sz val="11"/>
      <color theme="3"/>
      <name val="Sage Text"/>
    </font>
    <font>
      <b/>
      <sz val="11"/>
      <color rgb="FF00B050"/>
      <name val="Sage Text"/>
    </font>
    <font>
      <b/>
      <sz val="11"/>
      <name val="Sage Text"/>
    </font>
    <font>
      <sz val="11"/>
      <name val="Sage Text"/>
    </font>
    <font>
      <i/>
      <sz val="10"/>
      <color theme="0" tint="-0.34998626667073579"/>
      <name val="Sage Text"/>
    </font>
    <font>
      <sz val="10"/>
      <color theme="0" tint="-0.34998626667073579"/>
      <name val="Sage Text"/>
    </font>
    <font>
      <sz val="11"/>
      <color theme="0" tint="-0.34998626667073579"/>
      <name val="Sage Text"/>
    </font>
    <font>
      <sz val="11"/>
      <color theme="3"/>
      <name val="Sage Text"/>
    </font>
    <font>
      <i/>
      <sz val="10"/>
      <color theme="6" tint="-0.249977111117893"/>
      <name val="Sage Text"/>
    </font>
    <font>
      <b/>
      <i/>
      <sz val="10"/>
      <color theme="0" tint="-0.34998626667073579"/>
      <name val="Sage Text"/>
    </font>
    <font>
      <i/>
      <sz val="9"/>
      <color theme="0" tint="-0.34998626667073579"/>
      <name val="Sage Text"/>
    </font>
    <font>
      <b/>
      <sz val="11"/>
      <color theme="1"/>
      <name val="Sage Text"/>
    </font>
    <font>
      <sz val="11"/>
      <color theme="0" tint="-0.499984740745262"/>
      <name val="Sage Text"/>
    </font>
    <font>
      <sz val="11"/>
      <color theme="1" tint="0.499984740745262"/>
      <name val="Sage Text"/>
    </font>
    <font>
      <i/>
      <sz val="9"/>
      <color theme="0" tint="-0.499984740745262"/>
      <name val="Sage Text"/>
    </font>
    <font>
      <sz val="11"/>
      <color rgb="FF00B050"/>
      <name val="Sage Text"/>
    </font>
    <font>
      <sz val="16"/>
      <color rgb="FF00CC00"/>
      <name val="Sage Text"/>
    </font>
    <font>
      <b/>
      <sz val="10"/>
      <color theme="3"/>
      <name val="Sage Text"/>
    </font>
    <font>
      <sz val="8"/>
      <name val="Arial"/>
      <family val="2"/>
    </font>
    <font>
      <b/>
      <sz val="9"/>
      <name val="Arial"/>
      <family val="2"/>
    </font>
    <font>
      <i/>
      <sz val="8"/>
      <name val="Arial"/>
      <family val="2"/>
    </font>
    <font>
      <sz val="9"/>
      <color rgb="FF63666A"/>
      <name val="Sage Text Light"/>
    </font>
    <font>
      <sz val="9"/>
      <name val="Sage Text Light"/>
    </font>
    <font>
      <i/>
      <sz val="9"/>
      <name val="Sage Text Light"/>
    </font>
  </fonts>
  <fills count="6">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s>
  <cellStyleXfs count="2">
    <xf numFmtId="0" fontId="0" fillId="0" borderId="0"/>
    <xf numFmtId="43" fontId="3" fillId="0" borderId="0" applyFont="0" applyFill="0" applyBorder="0" applyAlignment="0" applyProtection="0"/>
  </cellStyleXfs>
  <cellXfs count="74">
    <xf numFmtId="0" fontId="0" fillId="0" borderId="0" xfId="0"/>
    <xf numFmtId="0" fontId="4" fillId="0" borderId="0" xfId="0" applyFont="1"/>
    <xf numFmtId="2" fontId="4" fillId="0" borderId="0" xfId="0" applyNumberFormat="1" applyFont="1"/>
    <xf numFmtId="0" fontId="5" fillId="0" borderId="0" xfId="0" applyFont="1"/>
    <xf numFmtId="0" fontId="6" fillId="0" borderId="0" xfId="0" applyFont="1" applyAlignment="1">
      <alignment vertical="center"/>
    </xf>
    <xf numFmtId="0" fontId="7" fillId="0" borderId="0" xfId="0" applyFont="1" applyAlignment="1">
      <alignment vertical="center"/>
    </xf>
    <xf numFmtId="2" fontId="8" fillId="0" borderId="0" xfId="0" applyNumberFormat="1" applyFont="1" applyAlignment="1">
      <alignment horizontal="right"/>
    </xf>
    <xf numFmtId="0" fontId="9" fillId="0" borderId="0" xfId="0" applyFont="1" applyAlignment="1">
      <alignment horizontal="center" vertical="center" wrapText="1"/>
    </xf>
    <xf numFmtId="0" fontId="4" fillId="0" borderId="0" xfId="0" applyFont="1" applyAlignment="1">
      <alignment vertical="center"/>
    </xf>
    <xf numFmtId="0" fontId="10" fillId="0" borderId="0" xfId="0" applyFont="1" applyAlignment="1">
      <alignment vertical="center"/>
    </xf>
    <xf numFmtId="2" fontId="4" fillId="0" borderId="0" xfId="0" applyNumberFormat="1" applyFont="1" applyAlignment="1">
      <alignment vertical="center"/>
    </xf>
    <xf numFmtId="3" fontId="4" fillId="0" borderId="0" xfId="0" applyNumberFormat="1" applyFont="1" applyAlignment="1">
      <alignment horizontal="right" vertical="center"/>
    </xf>
    <xf numFmtId="4" fontId="4" fillId="0" borderId="0" xfId="0" applyNumberFormat="1" applyFont="1" applyAlignment="1">
      <alignment horizontal="right" vertical="center"/>
    </xf>
    <xf numFmtId="0" fontId="11" fillId="0" borderId="0" xfId="0" applyFont="1" applyAlignment="1">
      <alignment horizontal="right"/>
    </xf>
    <xf numFmtId="0" fontId="12" fillId="0" borderId="0" xfId="0" applyFont="1"/>
    <xf numFmtId="16" fontId="13" fillId="0" borderId="0" xfId="0" quotePrefix="1" applyNumberFormat="1" applyFont="1" applyAlignment="1">
      <alignment horizontal="right"/>
    </xf>
    <xf numFmtId="16" fontId="14" fillId="0" borderId="0" xfId="0" quotePrefix="1" applyNumberFormat="1" applyFont="1" applyAlignment="1">
      <alignment horizontal="center"/>
    </xf>
    <xf numFmtId="0" fontId="11" fillId="0" borderId="0" xfId="0" quotePrefix="1" applyFont="1" applyAlignment="1">
      <alignment horizontal="right"/>
    </xf>
    <xf numFmtId="4" fontId="14" fillId="0" borderId="0" xfId="0" applyNumberFormat="1" applyFont="1"/>
    <xf numFmtId="4" fontId="14" fillId="4" borderId="0" xfId="0" applyNumberFormat="1" applyFont="1" applyFill="1" applyProtection="1">
      <protection locked="0"/>
    </xf>
    <xf numFmtId="0" fontId="14" fillId="0" borderId="0" xfId="0" applyFont="1"/>
    <xf numFmtId="4" fontId="14" fillId="5" borderId="0" xfId="0" applyNumberFormat="1" applyFont="1" applyFill="1" applyProtection="1">
      <protection locked="0"/>
    </xf>
    <xf numFmtId="0" fontId="15" fillId="0" borderId="0" xfId="0" applyFont="1"/>
    <xf numFmtId="0" fontId="13" fillId="0" borderId="0" xfId="0" applyFont="1"/>
    <xf numFmtId="4" fontId="13" fillId="0" borderId="1" xfId="0" applyNumberFormat="1" applyFont="1" applyBorder="1"/>
    <xf numFmtId="4" fontId="14" fillId="0" borderId="0" xfId="0" applyNumberFormat="1" applyFont="1" applyAlignment="1">
      <alignment horizontal="left"/>
    </xf>
    <xf numFmtId="4" fontId="13" fillId="0" borderId="0" xfId="0" applyNumberFormat="1" applyFont="1"/>
    <xf numFmtId="0" fontId="16" fillId="0" borderId="0" xfId="0" applyFont="1"/>
    <xf numFmtId="4" fontId="16" fillId="0" borderId="0" xfId="0" applyNumberFormat="1" applyFont="1"/>
    <xf numFmtId="0" fontId="17" fillId="0" borderId="0" xfId="0" applyFont="1"/>
    <xf numFmtId="0" fontId="18" fillId="0" borderId="0" xfId="0" quotePrefix="1" applyFont="1" applyAlignment="1">
      <alignment horizontal="right"/>
    </xf>
    <xf numFmtId="4" fontId="15" fillId="0" borderId="0" xfId="0" applyNumberFormat="1" applyFont="1"/>
    <xf numFmtId="0" fontId="19" fillId="0" borderId="0" xfId="0" applyFont="1"/>
    <xf numFmtId="4" fontId="19" fillId="0" borderId="0" xfId="0" applyNumberFormat="1" applyFont="1"/>
    <xf numFmtId="0" fontId="20" fillId="0" borderId="1" xfId="0" applyFont="1" applyBorder="1"/>
    <xf numFmtId="4" fontId="20" fillId="0" borderId="7" xfId="0" applyNumberFormat="1" applyFont="1" applyBorder="1"/>
    <xf numFmtId="1" fontId="14" fillId="4" borderId="0" xfId="0" applyNumberFormat="1" applyFont="1" applyFill="1" applyAlignment="1" applyProtection="1">
      <alignment horizontal="right" vertical="center"/>
      <protection locked="0"/>
    </xf>
    <xf numFmtId="0" fontId="20" fillId="0" borderId="0" xfId="0" applyFont="1"/>
    <xf numFmtId="0" fontId="22" fillId="0" borderId="0" xfId="0" applyFont="1"/>
    <xf numFmtId="0" fontId="23" fillId="0" borderId="0" xfId="0" applyFont="1"/>
    <xf numFmtId="4" fontId="23" fillId="0" borderId="0" xfId="0" applyNumberFormat="1" applyFont="1"/>
    <xf numFmtId="0" fontId="24" fillId="0" borderId="0" xfId="0" applyFont="1"/>
    <xf numFmtId="4" fontId="24" fillId="0" borderId="0" xfId="0" applyNumberFormat="1" applyFont="1"/>
    <xf numFmtId="4" fontId="13" fillId="0" borderId="4" xfId="0" applyNumberFormat="1" applyFont="1" applyBorder="1"/>
    <xf numFmtId="4" fontId="18" fillId="0" borderId="0" xfId="0" applyNumberFormat="1" applyFont="1"/>
    <xf numFmtId="0" fontId="26" fillId="0" borderId="0" xfId="0" applyFont="1" applyAlignment="1">
      <alignment horizontal="right"/>
    </xf>
    <xf numFmtId="0" fontId="9" fillId="3" borderId="5" xfId="0" applyFont="1" applyFill="1" applyBorder="1" applyAlignment="1">
      <alignment horizontal="center" vertical="center"/>
    </xf>
    <xf numFmtId="4" fontId="14" fillId="2" borderId="6" xfId="0" applyNumberFormat="1" applyFont="1" applyFill="1" applyBorder="1" applyAlignment="1">
      <alignment vertical="center"/>
    </xf>
    <xf numFmtId="4" fontId="14" fillId="0" borderId="6" xfId="0" applyNumberFormat="1" applyFont="1" applyBorder="1"/>
    <xf numFmtId="9" fontId="14" fillId="0" borderId="6" xfId="0" applyNumberFormat="1" applyFont="1" applyBorder="1" applyAlignment="1">
      <alignment horizontal="center"/>
    </xf>
    <xf numFmtId="4" fontId="14" fillId="2" borderId="2" xfId="0" applyNumberFormat="1" applyFont="1" applyFill="1" applyBorder="1" applyAlignment="1">
      <alignment vertical="center"/>
    </xf>
    <xf numFmtId="4" fontId="14" fillId="0" borderId="2" xfId="0" applyNumberFormat="1" applyFont="1" applyBorder="1"/>
    <xf numFmtId="9" fontId="14" fillId="0" borderId="2" xfId="0" applyNumberFormat="1" applyFont="1" applyBorder="1" applyAlignment="1">
      <alignment horizontal="center"/>
    </xf>
    <xf numFmtId="4" fontId="14" fillId="2" borderId="2" xfId="0" applyNumberFormat="1" applyFont="1" applyFill="1" applyBorder="1" applyAlignment="1">
      <alignment horizontal="right" vertical="center"/>
    </xf>
    <xf numFmtId="4" fontId="13" fillId="0" borderId="3" xfId="0" applyNumberFormat="1" applyFont="1" applyBorder="1"/>
    <xf numFmtId="164" fontId="13" fillId="0" borderId="1" xfId="0" applyNumberFormat="1" applyFont="1" applyBorder="1" applyAlignment="1">
      <alignment horizontal="center"/>
    </xf>
    <xf numFmtId="0" fontId="27" fillId="0" borderId="0" xfId="0" applyFont="1"/>
    <xf numFmtId="0" fontId="28" fillId="0" borderId="0" xfId="0" applyFont="1" applyAlignment="1">
      <alignment horizontal="right"/>
    </xf>
    <xf numFmtId="0" fontId="29" fillId="0" borderId="0" xfId="0" applyFont="1"/>
    <xf numFmtId="0" fontId="30" fillId="0" borderId="0" xfId="0" applyFont="1"/>
    <xf numFmtId="43" fontId="29" fillId="0" borderId="0" xfId="1" applyFont="1"/>
    <xf numFmtId="0" fontId="31" fillId="0" borderId="0" xfId="0" applyFont="1"/>
    <xf numFmtId="0" fontId="32" fillId="0" borderId="0" xfId="0" applyFont="1" applyAlignment="1">
      <alignment vertical="center"/>
    </xf>
    <xf numFmtId="0" fontId="33" fillId="0" borderId="0" xfId="0" applyFont="1"/>
    <xf numFmtId="43" fontId="33" fillId="0" borderId="0" xfId="1" applyFont="1"/>
    <xf numFmtId="0" fontId="34" fillId="0" borderId="0" xfId="0" applyFont="1"/>
    <xf numFmtId="0" fontId="14" fillId="0" borderId="0" xfId="0" applyFont="1" applyAlignment="1">
      <alignment vertical="center"/>
    </xf>
    <xf numFmtId="0" fontId="14" fillId="0" borderId="0" xfId="0" applyFont="1" applyAlignment="1">
      <alignment horizontal="right" vertical="center"/>
    </xf>
    <xf numFmtId="2" fontId="22" fillId="5" borderId="0" xfId="0" applyNumberFormat="1" applyFont="1" applyFill="1" applyAlignment="1" applyProtection="1">
      <alignment horizontal="right" vertical="center"/>
      <protection locked="0"/>
    </xf>
    <xf numFmtId="0" fontId="22" fillId="0" borderId="0" xfId="0" applyFont="1" applyAlignment="1">
      <alignment vertical="center"/>
    </xf>
    <xf numFmtId="0" fontId="32" fillId="0" borderId="0" xfId="0" applyFont="1" applyAlignment="1">
      <alignment horizontal="left" vertical="top" wrapText="1"/>
    </xf>
    <xf numFmtId="0" fontId="9" fillId="3" borderId="5" xfId="0" applyFont="1" applyFill="1" applyBorder="1" applyAlignment="1">
      <alignment horizontal="center" vertical="center"/>
    </xf>
    <xf numFmtId="4" fontId="9" fillId="3" borderId="5" xfId="0" applyNumberFormat="1" applyFont="1" applyFill="1" applyBorder="1" applyAlignment="1">
      <alignment horizontal="center" vertical="center" wrapText="1"/>
    </xf>
    <xf numFmtId="4" fontId="9" fillId="3" borderId="5"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50799</xdr:colOff>
      <xdr:row>0</xdr:row>
      <xdr:rowOff>114300</xdr:rowOff>
    </xdr:from>
    <xdr:to>
      <xdr:col>1</xdr:col>
      <xdr:colOff>1054100</xdr:colOff>
      <xdr:row>1</xdr:row>
      <xdr:rowOff>34469</xdr:rowOff>
    </xdr:to>
    <xdr:pic>
      <xdr:nvPicPr>
        <xdr:cNvPr id="2" name="Picture 1">
          <a:extLst>
            <a:ext uri="{FF2B5EF4-FFF2-40B4-BE49-F238E27FC236}">
              <a16:creationId xmlns:a16="http://schemas.microsoft.com/office/drawing/2014/main" id="{0CF7E284-0FEF-410C-AD23-29CFE0AE42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749" y="114300"/>
          <a:ext cx="1003301" cy="5678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88900</xdr:colOff>
      <xdr:row>0</xdr:row>
      <xdr:rowOff>95250</xdr:rowOff>
    </xdr:from>
    <xdr:to>
      <xdr:col>1</xdr:col>
      <xdr:colOff>1092201</xdr:colOff>
      <xdr:row>1</xdr:row>
      <xdr:rowOff>15419</xdr:rowOff>
    </xdr:to>
    <xdr:pic>
      <xdr:nvPicPr>
        <xdr:cNvPr id="2" name="Picture 1">
          <a:extLst>
            <a:ext uri="{FF2B5EF4-FFF2-40B4-BE49-F238E27FC236}">
              <a16:creationId xmlns:a16="http://schemas.microsoft.com/office/drawing/2014/main" id="{F10BFC75-A3F4-4D96-A87C-3E1B3D748A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4650" y="95250"/>
          <a:ext cx="1003301" cy="56786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S49"/>
  <sheetViews>
    <sheetView showGridLines="0" showRowColHeaders="0" topLeftCell="B2" zoomScaleNormal="100" zoomScaleSheetLayoutView="100" workbookViewId="0">
      <selection activeCell="E6" sqref="E6"/>
    </sheetView>
  </sheetViews>
  <sheetFormatPr defaultColWidth="9.140625" defaultRowHeight="12.75" x14ac:dyDescent="0.2"/>
  <cols>
    <col min="1" max="1" width="5.140625" style="57" customWidth="1"/>
    <col min="2" max="5" width="19.5703125" style="3" customWidth="1"/>
    <col min="6" max="6" width="18.5703125" style="3" customWidth="1"/>
    <col min="7" max="7" width="21" style="3" customWidth="1"/>
    <col min="8" max="8" width="15.5703125" style="3" customWidth="1"/>
    <col min="9" max="9" width="9.42578125" style="3" bestFit="1" customWidth="1"/>
    <col min="10" max="12" width="9.140625" style="3"/>
    <col min="13" max="13" width="9.140625" style="3" customWidth="1"/>
    <col min="14" max="16384" width="9.140625" style="3"/>
  </cols>
  <sheetData>
    <row r="1" spans="1:19" s="1" customFormat="1" ht="51" customHeight="1" x14ac:dyDescent="0.2">
      <c r="E1" s="2"/>
      <c r="K1" s="3"/>
    </row>
    <row r="2" spans="1:19" s="1" customFormat="1" ht="30" customHeight="1" x14ac:dyDescent="0.35">
      <c r="B2" s="4" t="s">
        <v>56</v>
      </c>
      <c r="C2" s="5"/>
      <c r="D2" s="5"/>
      <c r="E2" s="6" t="s">
        <v>7</v>
      </c>
      <c r="K2" s="3"/>
    </row>
    <row r="3" spans="1:19" s="1" customFormat="1" ht="15.75" customHeight="1" x14ac:dyDescent="0.2">
      <c r="E3" s="2"/>
      <c r="K3" s="3"/>
      <c r="R3" s="7"/>
      <c r="S3" s="7"/>
    </row>
    <row r="4" spans="1:19" s="8" customFormat="1" ht="20.25" customHeight="1" x14ac:dyDescent="0.25">
      <c r="B4" s="9" t="s">
        <v>1</v>
      </c>
      <c r="C4" s="9"/>
      <c r="D4" s="9"/>
      <c r="E4" s="10"/>
      <c r="R4" s="11"/>
      <c r="S4" s="12"/>
    </row>
    <row r="5" spans="1:19" s="1" customFormat="1" ht="20.25" customHeight="1" x14ac:dyDescent="0.2">
      <c r="A5" s="13"/>
      <c r="B5" s="14"/>
      <c r="C5" s="14"/>
      <c r="D5" s="14"/>
      <c r="E5" s="15" t="s">
        <v>8</v>
      </c>
      <c r="H5" s="16"/>
      <c r="K5" s="3"/>
    </row>
    <row r="6" spans="1:19" s="1" customFormat="1" ht="20.25" customHeight="1" x14ac:dyDescent="0.2">
      <c r="A6" s="17"/>
      <c r="B6" s="18" t="s">
        <v>43</v>
      </c>
      <c r="C6" s="18"/>
      <c r="D6" s="18"/>
      <c r="E6" s="19">
        <v>90000</v>
      </c>
      <c r="H6" s="18"/>
      <c r="K6" s="3"/>
    </row>
    <row r="7" spans="1:19" s="1" customFormat="1" ht="20.25" customHeight="1" x14ac:dyDescent="0.2">
      <c r="A7" s="17"/>
      <c r="B7" s="18" t="s">
        <v>44</v>
      </c>
      <c r="C7" s="18"/>
      <c r="D7" s="18"/>
      <c r="E7" s="19">
        <v>0</v>
      </c>
      <c r="H7" s="18"/>
      <c r="K7" s="3"/>
    </row>
    <row r="8" spans="1:19" s="1" customFormat="1" ht="20.25" customHeight="1" x14ac:dyDescent="0.2">
      <c r="A8" s="17"/>
      <c r="B8" s="20" t="s">
        <v>19</v>
      </c>
      <c r="C8" s="20"/>
      <c r="D8" s="20"/>
      <c r="E8" s="21">
        <v>0</v>
      </c>
      <c r="F8" s="22"/>
      <c r="H8" s="18"/>
      <c r="K8" s="3"/>
    </row>
    <row r="9" spans="1:19" s="1" customFormat="1" ht="20.25" customHeight="1" x14ac:dyDescent="0.2">
      <c r="A9" s="17"/>
      <c r="B9" s="23" t="s">
        <v>42</v>
      </c>
      <c r="C9" s="23"/>
      <c r="D9" s="23"/>
      <c r="E9" s="24">
        <f>SUM(E6:E8)</f>
        <v>90000</v>
      </c>
      <c r="F9" s="22"/>
      <c r="H9" s="18"/>
      <c r="K9" s="3"/>
    </row>
    <row r="10" spans="1:19" s="1" customFormat="1" ht="20.25" customHeight="1" x14ac:dyDescent="0.2">
      <c r="A10" s="17"/>
      <c r="B10" s="20"/>
      <c r="C10" s="20"/>
      <c r="D10" s="20"/>
      <c r="E10" s="18"/>
      <c r="F10" s="22"/>
      <c r="H10" s="18"/>
      <c r="K10" s="3"/>
    </row>
    <row r="11" spans="1:19" s="1" customFormat="1" ht="20.25" customHeight="1" x14ac:dyDescent="0.2">
      <c r="A11" s="17"/>
      <c r="B11" s="25" t="s">
        <v>10</v>
      </c>
      <c r="C11" s="25"/>
      <c r="D11" s="25"/>
      <c r="E11" s="19">
        <v>0</v>
      </c>
      <c r="F11" s="22"/>
      <c r="H11" s="18"/>
      <c r="K11" s="3"/>
    </row>
    <row r="12" spans="1:19" s="1" customFormat="1" ht="20.25" customHeight="1" x14ac:dyDescent="0.2">
      <c r="A12" s="17"/>
      <c r="B12" s="25" t="s">
        <v>11</v>
      </c>
      <c r="C12" s="25"/>
      <c r="D12" s="25"/>
      <c r="E12" s="19">
        <v>0</v>
      </c>
      <c r="F12" s="22"/>
      <c r="H12" s="18"/>
      <c r="K12" s="3"/>
    </row>
    <row r="13" spans="1:19" s="1" customFormat="1" ht="20.25" customHeight="1" x14ac:dyDescent="0.2">
      <c r="A13" s="17"/>
      <c r="B13" s="25" t="s">
        <v>9</v>
      </c>
      <c r="C13" s="25"/>
      <c r="D13" s="25"/>
      <c r="E13" s="19">
        <v>0</v>
      </c>
      <c r="F13" s="22"/>
      <c r="H13" s="18"/>
      <c r="K13" s="3"/>
    </row>
    <row r="14" spans="1:19" s="1" customFormat="1" ht="20.25" customHeight="1" x14ac:dyDescent="0.2">
      <c r="A14" s="17"/>
      <c r="B14" s="18" t="s">
        <v>12</v>
      </c>
      <c r="C14" s="18"/>
      <c r="D14" s="18"/>
      <c r="E14" s="19">
        <v>0</v>
      </c>
      <c r="F14" s="22"/>
      <c r="H14" s="18"/>
      <c r="K14" s="3"/>
    </row>
    <row r="15" spans="1:19" s="1" customFormat="1" ht="20.25" customHeight="1" x14ac:dyDescent="0.2">
      <c r="A15" s="17"/>
      <c r="B15" s="26" t="s">
        <v>2</v>
      </c>
      <c r="C15" s="26"/>
      <c r="D15" s="26"/>
      <c r="E15" s="24">
        <f>SUM(E11:E14)</f>
        <v>0</v>
      </c>
      <c r="F15" s="22"/>
      <c r="H15" s="18"/>
      <c r="K15" s="3"/>
    </row>
    <row r="16" spans="1:19" s="1" customFormat="1" ht="20.25" customHeight="1" x14ac:dyDescent="0.2">
      <c r="A16" s="17"/>
      <c r="B16" s="26"/>
      <c r="C16" s="26"/>
      <c r="D16" s="26"/>
      <c r="E16" s="26"/>
      <c r="F16" s="22"/>
      <c r="G16" s="27"/>
      <c r="H16" s="28"/>
      <c r="I16" s="29"/>
      <c r="J16" s="29"/>
      <c r="K16" s="3"/>
      <c r="L16" s="29"/>
    </row>
    <row r="17" spans="1:12" s="1" customFormat="1" ht="20.25" customHeight="1" x14ac:dyDescent="0.2">
      <c r="A17" s="30"/>
      <c r="B17" s="23" t="s">
        <v>3</v>
      </c>
      <c r="C17" s="23"/>
      <c r="D17" s="23"/>
      <c r="E17" s="26">
        <f>IF((E9-E15-E8)&lt;0,0,E9-E15-E8)</f>
        <v>90000</v>
      </c>
      <c r="F17" s="22"/>
      <c r="G17" s="22" t="s">
        <v>45</v>
      </c>
      <c r="H17" s="31">
        <f>E17</f>
        <v>90000</v>
      </c>
      <c r="I17" s="29"/>
      <c r="J17" s="29"/>
      <c r="K17" s="3"/>
      <c r="L17" s="29"/>
    </row>
    <row r="18" spans="1:12" s="1" customFormat="1" ht="20.25" customHeight="1" x14ac:dyDescent="0.2">
      <c r="A18" s="17"/>
      <c r="B18" s="23"/>
      <c r="C18" s="23"/>
      <c r="D18" s="23"/>
      <c r="E18" s="26"/>
      <c r="G18" s="32" t="s">
        <v>23</v>
      </c>
      <c r="H18" s="33">
        <f>H17*0.3</f>
        <v>27000</v>
      </c>
      <c r="I18" s="29"/>
      <c r="J18" s="29"/>
      <c r="K18" s="3"/>
      <c r="L18" s="29"/>
    </row>
    <row r="19" spans="1:12" s="1" customFormat="1" ht="20.25" customHeight="1" x14ac:dyDescent="0.2">
      <c r="A19" s="17"/>
      <c r="B19" s="23" t="s">
        <v>22</v>
      </c>
      <c r="C19" s="23"/>
      <c r="D19" s="23"/>
      <c r="E19" s="26">
        <f>H20</f>
        <v>2700</v>
      </c>
      <c r="F19" s="22"/>
      <c r="G19" s="22" t="s">
        <v>20</v>
      </c>
      <c r="H19" s="31">
        <f>F40</f>
        <v>2700</v>
      </c>
      <c r="I19" s="29"/>
      <c r="J19" s="29"/>
      <c r="K19" s="3"/>
      <c r="L19" s="29"/>
    </row>
    <row r="20" spans="1:12" s="1" customFormat="1" ht="20.25" customHeight="1" thickBot="1" x14ac:dyDescent="0.25">
      <c r="A20" s="17"/>
      <c r="B20" s="23"/>
      <c r="C20" s="23"/>
      <c r="D20" s="23"/>
      <c r="E20" s="26"/>
      <c r="G20" s="34" t="s">
        <v>21</v>
      </c>
      <c r="H20" s="35">
        <f>IF(H19&gt;H18,H18,H19)</f>
        <v>2700</v>
      </c>
      <c r="I20" s="32" t="s">
        <v>46</v>
      </c>
      <c r="J20" s="29"/>
      <c r="K20" s="3"/>
      <c r="L20" s="29"/>
    </row>
    <row r="21" spans="1:12" s="1" customFormat="1" ht="20.25" customHeight="1" x14ac:dyDescent="0.2">
      <c r="A21" s="17"/>
      <c r="B21" s="20" t="s">
        <v>13</v>
      </c>
      <c r="C21" s="20"/>
      <c r="D21" s="20"/>
      <c r="E21" s="36">
        <v>9</v>
      </c>
      <c r="G21" s="3"/>
      <c r="H21" s="3"/>
      <c r="K21" s="3"/>
    </row>
    <row r="22" spans="1:12" s="1" customFormat="1" ht="20.25" customHeight="1" x14ac:dyDescent="0.2">
      <c r="A22" s="17"/>
      <c r="B22" s="20" t="s">
        <v>47</v>
      </c>
      <c r="C22" s="20"/>
      <c r="D22" s="20"/>
      <c r="E22" s="18">
        <f>IF(E21=0,0,E19*0.02)</f>
        <v>54</v>
      </c>
      <c r="G22" s="3"/>
      <c r="H22" s="3"/>
      <c r="K22" s="3"/>
    </row>
    <row r="23" spans="1:12" s="38" customFormat="1" ht="20.25" customHeight="1" x14ac:dyDescent="0.2">
      <c r="A23" s="17"/>
      <c r="B23" s="23" t="s">
        <v>14</v>
      </c>
      <c r="C23" s="23"/>
      <c r="D23" s="23"/>
      <c r="E23" s="26">
        <f>IF(E21&gt;9,9*E22,E22*E21)</f>
        <v>486</v>
      </c>
      <c r="F23" s="37"/>
    </row>
    <row r="24" spans="1:12" s="1" customFormat="1" ht="20.25" customHeight="1" x14ac:dyDescent="0.2">
      <c r="A24" s="17"/>
      <c r="B24" s="23"/>
      <c r="C24" s="23"/>
      <c r="D24" s="23"/>
      <c r="E24" s="26"/>
      <c r="F24" s="22"/>
      <c r="K24" s="3"/>
    </row>
    <row r="25" spans="1:12" s="1" customFormat="1" ht="20.25" customHeight="1" x14ac:dyDescent="0.2">
      <c r="A25" s="17"/>
      <c r="B25" s="23" t="s">
        <v>16</v>
      </c>
      <c r="C25" s="23"/>
      <c r="D25" s="23"/>
      <c r="E25" s="26">
        <f>E19-E23</f>
        <v>2214</v>
      </c>
      <c r="F25" s="22"/>
      <c r="K25" s="3"/>
    </row>
    <row r="26" spans="1:12" s="1" customFormat="1" ht="20.25" customHeight="1" x14ac:dyDescent="0.2">
      <c r="A26" s="17"/>
      <c r="B26" s="39" t="s">
        <v>15</v>
      </c>
      <c r="C26" s="39"/>
      <c r="D26" s="39"/>
      <c r="E26" s="40">
        <f>IF(E25&lt;0,0,2500)</f>
        <v>2500</v>
      </c>
      <c r="F26" s="22"/>
      <c r="K26" s="3"/>
    </row>
    <row r="27" spans="1:12" s="1" customFormat="1" ht="20.25" customHeight="1" x14ac:dyDescent="0.2">
      <c r="A27" s="17"/>
      <c r="B27" s="23" t="s">
        <v>17</v>
      </c>
      <c r="C27" s="39"/>
      <c r="D27" s="39"/>
      <c r="E27" s="26">
        <f>IF(E19&lt;2500,E19-E23,IF((E19-E23)&lt;E26,E26,E19-E23))</f>
        <v>2500</v>
      </c>
      <c r="F27" s="22"/>
      <c r="K27" s="3"/>
    </row>
    <row r="28" spans="1:12" s="1" customFormat="1" ht="20.25" customHeight="1" x14ac:dyDescent="0.2">
      <c r="A28" s="17"/>
      <c r="B28" s="23"/>
      <c r="C28" s="41"/>
      <c r="D28" s="41"/>
      <c r="E28" s="42"/>
      <c r="F28" s="22"/>
      <c r="K28" s="3"/>
    </row>
    <row r="29" spans="1:12" s="1" customFormat="1" ht="20.25" customHeight="1" x14ac:dyDescent="0.2">
      <c r="A29" s="17"/>
      <c r="B29" s="23" t="s">
        <v>48</v>
      </c>
      <c r="C29" s="41"/>
      <c r="D29" s="41"/>
      <c r="E29" s="26">
        <f>E8*0.1</f>
        <v>0</v>
      </c>
      <c r="F29" s="22"/>
      <c r="K29" s="3"/>
    </row>
    <row r="30" spans="1:12" s="1" customFormat="1" ht="20.25" customHeight="1" x14ac:dyDescent="0.2">
      <c r="A30" s="17"/>
      <c r="B30" s="23"/>
      <c r="C30" s="41"/>
      <c r="D30" s="41"/>
      <c r="E30" s="42"/>
      <c r="F30" s="22"/>
      <c r="K30" s="3"/>
    </row>
    <row r="31" spans="1:12" s="1" customFormat="1" ht="20.25" customHeight="1" thickBot="1" x14ac:dyDescent="0.25">
      <c r="A31" s="17"/>
      <c r="B31" s="23" t="s">
        <v>18</v>
      </c>
      <c r="C31" s="41"/>
      <c r="D31" s="41"/>
      <c r="E31" s="43">
        <f>E27+E29</f>
        <v>2500</v>
      </c>
      <c r="F31" s="22"/>
      <c r="K31" s="3"/>
    </row>
    <row r="32" spans="1:12" s="1" customFormat="1" ht="20.25" customHeight="1" thickTop="1" x14ac:dyDescent="0.2">
      <c r="A32" s="17"/>
      <c r="B32" s="23"/>
      <c r="C32" s="41"/>
      <c r="D32" s="41"/>
      <c r="E32" s="26"/>
      <c r="F32" s="22"/>
      <c r="K32" s="3"/>
    </row>
    <row r="33" spans="1:9" s="1" customFormat="1" ht="20.25" customHeight="1" x14ac:dyDescent="0.2">
      <c r="A33" s="13"/>
      <c r="B33" s="44"/>
      <c r="C33" s="44"/>
      <c r="D33" s="44"/>
      <c r="E33" s="44"/>
      <c r="F33" s="45"/>
      <c r="G33" s="22"/>
    </row>
    <row r="34" spans="1:9" s="1" customFormat="1" ht="20.25" customHeight="1" x14ac:dyDescent="0.2">
      <c r="A34" s="13"/>
      <c r="B34" s="71" t="s">
        <v>35</v>
      </c>
      <c r="C34" s="71"/>
      <c r="D34" s="72" t="s">
        <v>39</v>
      </c>
      <c r="E34" s="73" t="s">
        <v>0</v>
      </c>
      <c r="F34" s="72" t="s">
        <v>40</v>
      </c>
    </row>
    <row r="35" spans="1:9" s="1" customFormat="1" ht="20.25" customHeight="1" x14ac:dyDescent="0.2">
      <c r="A35" s="13"/>
      <c r="B35" s="46" t="s">
        <v>5</v>
      </c>
      <c r="C35" s="46" t="s">
        <v>6</v>
      </c>
      <c r="D35" s="72"/>
      <c r="E35" s="73"/>
      <c r="F35" s="72"/>
    </row>
    <row r="36" spans="1:9" s="1" customFormat="1" ht="20.25" customHeight="1" x14ac:dyDescent="0.2">
      <c r="A36" s="13"/>
      <c r="B36" s="47">
        <v>0</v>
      </c>
      <c r="C36" s="47">
        <v>162000</v>
      </c>
      <c r="D36" s="48">
        <f>IF(E17&lt;=C36,E17,C36)</f>
        <v>90000</v>
      </c>
      <c r="E36" s="49">
        <v>0.03</v>
      </c>
      <c r="F36" s="48">
        <f>D36*E36</f>
        <v>2700</v>
      </c>
    </row>
    <row r="37" spans="1:9" s="1" customFormat="1" ht="20.25" customHeight="1" x14ac:dyDescent="0.2">
      <c r="A37" s="13"/>
      <c r="B37" s="50">
        <f>C36+0.01</f>
        <v>162000.01</v>
      </c>
      <c r="C37" s="50">
        <v>1800000</v>
      </c>
      <c r="D37" s="51">
        <f>IF(E$17&gt;=C37,C37-C36,IF(E$17-B37&gt;0,E$17-C36,0))</f>
        <v>0</v>
      </c>
      <c r="E37" s="52">
        <v>0.15</v>
      </c>
      <c r="F37" s="48">
        <f t="shared" ref="F37:F39" si="0">D37*E37</f>
        <v>0</v>
      </c>
    </row>
    <row r="38" spans="1:9" s="1" customFormat="1" ht="20.25" customHeight="1" x14ac:dyDescent="0.2">
      <c r="A38" s="13"/>
      <c r="B38" s="50">
        <f t="shared" ref="B38:B39" si="1">C37+0.01</f>
        <v>1800000.01</v>
      </c>
      <c r="C38" s="50">
        <v>3600000</v>
      </c>
      <c r="D38" s="51">
        <f>IF(E$17&gt;=C38,C38-C37,IF(E$17-B38&gt;0,E$17-C37,0))</f>
        <v>0</v>
      </c>
      <c r="E38" s="52">
        <v>0.3</v>
      </c>
      <c r="F38" s="48">
        <f t="shared" si="0"/>
        <v>0</v>
      </c>
    </row>
    <row r="39" spans="1:9" s="1" customFormat="1" ht="20.25" customHeight="1" x14ac:dyDescent="0.2">
      <c r="A39" s="13"/>
      <c r="B39" s="50">
        <f t="shared" si="1"/>
        <v>3600000.01</v>
      </c>
      <c r="C39" s="53" t="s">
        <v>4</v>
      </c>
      <c r="D39" s="51">
        <f>IF(E$17&gt;=C39,C39-C38,IF(E$17-B39&gt;0,E$17-C38,0))</f>
        <v>0</v>
      </c>
      <c r="E39" s="52">
        <v>0.4</v>
      </c>
      <c r="F39" s="48">
        <f t="shared" si="0"/>
        <v>0</v>
      </c>
    </row>
    <row r="40" spans="1:9" s="1" customFormat="1" ht="20.25" customHeight="1" thickBot="1" x14ac:dyDescent="0.3">
      <c r="A40" s="13"/>
      <c r="B40" s="20"/>
      <c r="C40" s="20"/>
      <c r="D40" s="54">
        <f>SUM(D36:D39)</f>
        <v>90000</v>
      </c>
      <c r="E40" s="55"/>
      <c r="F40" s="54">
        <f>SUM(F36:F39)</f>
        <v>2700</v>
      </c>
      <c r="I40" s="56"/>
    </row>
    <row r="41" spans="1:9" s="1" customFormat="1" ht="20.25" customHeight="1" x14ac:dyDescent="0.2">
      <c r="A41" s="13"/>
    </row>
    <row r="42" spans="1:9" s="1" customFormat="1" ht="20.25" customHeight="1" x14ac:dyDescent="0.2">
      <c r="A42" s="13"/>
      <c r="D42" s="3"/>
      <c r="E42" s="3"/>
      <c r="F42" s="3"/>
    </row>
    <row r="43" spans="1:9" s="58" customFormat="1" ht="12" x14ac:dyDescent="0.2">
      <c r="B43" s="59"/>
      <c r="D43" s="60"/>
      <c r="F43" s="61"/>
    </row>
    <row r="44" spans="1:9" s="58" customFormat="1" ht="12" x14ac:dyDescent="0.2">
      <c r="B44" s="62" t="s">
        <v>49</v>
      </c>
      <c r="C44" s="63"/>
      <c r="D44" s="64"/>
      <c r="E44" s="63"/>
      <c r="F44" s="65"/>
    </row>
    <row r="45" spans="1:9" s="58" customFormat="1" ht="22.35" customHeight="1" x14ac:dyDescent="0.2">
      <c r="B45" s="70" t="s">
        <v>50</v>
      </c>
      <c r="C45" s="70"/>
      <c r="D45" s="70"/>
      <c r="E45" s="70"/>
      <c r="F45" s="70"/>
    </row>
    <row r="46" spans="1:9" s="58" customFormat="1" ht="12" x14ac:dyDescent="0.2">
      <c r="B46" s="62" t="s">
        <v>51</v>
      </c>
      <c r="C46" s="63"/>
      <c r="D46" s="64"/>
      <c r="E46" s="63"/>
      <c r="F46" s="65"/>
    </row>
    <row r="47" spans="1:9" s="58" customFormat="1" ht="12" x14ac:dyDescent="0.2">
      <c r="B47" s="62" t="s">
        <v>52</v>
      </c>
      <c r="C47" s="63"/>
      <c r="D47" s="64"/>
      <c r="E47" s="63"/>
      <c r="F47" s="65"/>
    </row>
    <row r="48" spans="1:9" s="58" customFormat="1" ht="12" x14ac:dyDescent="0.2">
      <c r="B48" s="62" t="s">
        <v>53</v>
      </c>
      <c r="C48" s="63"/>
      <c r="D48" s="64"/>
      <c r="E48" s="63"/>
      <c r="F48" s="65"/>
    </row>
    <row r="49" spans="1:6" s="1" customFormat="1" ht="20.25" customHeight="1" x14ac:dyDescent="0.2">
      <c r="A49" s="13"/>
      <c r="D49" s="3"/>
      <c r="E49" s="3"/>
      <c r="F49" s="3"/>
    </row>
  </sheetData>
  <sheetProtection algorithmName="SHA-512" hashValue="7pn9GS8dbcVZNz30k6mUxnNSJRh3vwUYgl1WUrrIO1Be2tz/J/i0J7hV5+R4x+UM3wXCMAfUzFfsSQ99Jd/zaQ==" saltValue="KoH91gw+6zeK0j4R2ZlgeA==" spinCount="100000" sheet="1" objects="1" scenarios="1" selectLockedCells="1"/>
  <mergeCells count="5">
    <mergeCell ref="B45:F45"/>
    <mergeCell ref="B34:C34"/>
    <mergeCell ref="D34:D35"/>
    <mergeCell ref="E34:E35"/>
    <mergeCell ref="F34:F35"/>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S52"/>
  <sheetViews>
    <sheetView showGridLines="0" showRowColHeaders="0" tabSelected="1" zoomScaleNormal="100" zoomScaleSheetLayoutView="100" workbookViewId="0">
      <selection activeCell="F10" sqref="F10"/>
    </sheetView>
  </sheetViews>
  <sheetFormatPr defaultColWidth="9.140625" defaultRowHeight="12.75" x14ac:dyDescent="0.2"/>
  <cols>
    <col min="1" max="1" width="5.140625" style="57" customWidth="1"/>
    <col min="2" max="5" width="19.5703125" style="3" customWidth="1"/>
    <col min="6" max="6" width="18.5703125" style="3" customWidth="1"/>
    <col min="7" max="7" width="6.5703125" style="3" customWidth="1"/>
    <col min="8" max="8" width="24.42578125" style="3" customWidth="1"/>
    <col min="9" max="9" width="9.85546875" style="3" bestFit="1" customWidth="1"/>
    <col min="10" max="12" width="9.140625" style="3"/>
    <col min="13" max="13" width="9.140625" style="3" customWidth="1"/>
    <col min="14" max="16384" width="9.140625" style="3"/>
  </cols>
  <sheetData>
    <row r="1" spans="1:19" s="1" customFormat="1" ht="51" customHeight="1" x14ac:dyDescent="0.2">
      <c r="F1" s="2"/>
    </row>
    <row r="2" spans="1:19" s="1" customFormat="1" ht="30" customHeight="1" x14ac:dyDescent="0.35">
      <c r="B2" s="4" t="s">
        <v>56</v>
      </c>
      <c r="C2" s="5"/>
      <c r="D2" s="5"/>
      <c r="E2" s="5"/>
      <c r="F2" s="6" t="s">
        <v>7</v>
      </c>
    </row>
    <row r="3" spans="1:19" s="1" customFormat="1" ht="15.75" customHeight="1" x14ac:dyDescent="0.2">
      <c r="F3" s="2"/>
      <c r="R3" s="7"/>
      <c r="S3" s="7"/>
    </row>
    <row r="4" spans="1:19" s="8" customFormat="1" ht="20.25" customHeight="1" x14ac:dyDescent="0.25">
      <c r="B4" s="9" t="s">
        <v>41</v>
      </c>
      <c r="C4" s="9"/>
      <c r="D4" s="9"/>
      <c r="E4" s="9"/>
      <c r="F4" s="10"/>
      <c r="R4" s="11"/>
      <c r="S4" s="12"/>
    </row>
    <row r="5" spans="1:19" s="8" customFormat="1" ht="20.25" customHeight="1" x14ac:dyDescent="0.25">
      <c r="B5" s="9"/>
      <c r="C5" s="9"/>
      <c r="D5" s="9"/>
      <c r="E5" s="9"/>
      <c r="F5" s="10"/>
      <c r="R5" s="11"/>
      <c r="S5" s="12"/>
    </row>
    <row r="6" spans="1:19" s="8" customFormat="1" ht="20.25" customHeight="1" x14ac:dyDescent="0.25">
      <c r="B6" s="66" t="s">
        <v>24</v>
      </c>
      <c r="C6" s="9"/>
      <c r="D6" s="9"/>
      <c r="E6" s="67" t="s">
        <v>29</v>
      </c>
      <c r="F6" s="68">
        <v>1</v>
      </c>
      <c r="G6" s="69" t="s">
        <v>8</v>
      </c>
      <c r="R6" s="11"/>
      <c r="S6" s="12"/>
    </row>
    <row r="7" spans="1:19" s="8" customFormat="1" ht="20.25" customHeight="1" x14ac:dyDescent="0.25">
      <c r="B7" s="9"/>
      <c r="C7" s="9"/>
      <c r="D7" s="9"/>
      <c r="E7" s="9"/>
      <c r="F7" s="10"/>
      <c r="R7" s="11"/>
      <c r="S7" s="12"/>
    </row>
    <row r="8" spans="1:19" s="1" customFormat="1" ht="20.25" customHeight="1" x14ac:dyDescent="0.2">
      <c r="A8" s="13"/>
      <c r="B8" s="14"/>
      <c r="C8" s="14"/>
      <c r="D8" s="14"/>
      <c r="E8" s="14"/>
      <c r="F8" s="15"/>
      <c r="I8" s="16"/>
    </row>
    <row r="9" spans="1:19" s="1" customFormat="1" ht="20.25" customHeight="1" x14ac:dyDescent="0.2">
      <c r="A9" s="17"/>
      <c r="B9" s="18" t="s">
        <v>43</v>
      </c>
      <c r="C9" s="18"/>
      <c r="D9" s="18"/>
      <c r="E9" s="18"/>
      <c r="F9" s="19">
        <v>90000</v>
      </c>
      <c r="I9" s="18"/>
    </row>
    <row r="10" spans="1:19" s="1" customFormat="1" ht="20.25" customHeight="1" x14ac:dyDescent="0.2">
      <c r="A10" s="17"/>
      <c r="B10" s="20" t="s">
        <v>44</v>
      </c>
      <c r="C10" s="20"/>
      <c r="D10" s="20"/>
      <c r="E10" s="20"/>
      <c r="F10" s="19">
        <v>0</v>
      </c>
      <c r="G10" s="22"/>
      <c r="I10" s="18"/>
    </row>
    <row r="11" spans="1:19" s="1" customFormat="1" ht="20.25" customHeight="1" x14ac:dyDescent="0.2">
      <c r="A11" s="17"/>
      <c r="B11" s="20" t="s">
        <v>19</v>
      </c>
      <c r="C11" s="20"/>
      <c r="D11" s="20"/>
      <c r="E11" s="20"/>
      <c r="F11" s="21">
        <v>0</v>
      </c>
      <c r="G11" s="22"/>
      <c r="I11" s="18"/>
    </row>
    <row r="12" spans="1:19" s="1" customFormat="1" ht="20.25" customHeight="1" x14ac:dyDescent="0.2">
      <c r="A12" s="17"/>
      <c r="B12" s="23" t="s">
        <v>42</v>
      </c>
      <c r="C12" s="23"/>
      <c r="D12" s="23"/>
      <c r="E12" s="23"/>
      <c r="F12" s="24">
        <f>SUM(F9:F11)</f>
        <v>90000</v>
      </c>
      <c r="G12" s="22"/>
      <c r="I12" s="18"/>
    </row>
    <row r="13" spans="1:19" s="1" customFormat="1" ht="20.25" customHeight="1" x14ac:dyDescent="0.2">
      <c r="A13" s="17"/>
      <c r="B13" s="20"/>
      <c r="C13" s="20"/>
      <c r="D13" s="20"/>
      <c r="E13" s="20"/>
      <c r="F13" s="18"/>
      <c r="G13" s="22"/>
      <c r="I13" s="18"/>
    </row>
    <row r="14" spans="1:19" s="1" customFormat="1" ht="20.25" customHeight="1" x14ac:dyDescent="0.2">
      <c r="A14" s="17"/>
      <c r="B14" s="25" t="s">
        <v>38</v>
      </c>
      <c r="C14" s="25"/>
      <c r="D14" s="25"/>
      <c r="E14" s="25"/>
      <c r="F14" s="19">
        <v>0</v>
      </c>
      <c r="G14" s="22"/>
      <c r="I14" s="18"/>
    </row>
    <row r="15" spans="1:19" s="1" customFormat="1" ht="20.25" customHeight="1" x14ac:dyDescent="0.2">
      <c r="A15" s="17"/>
      <c r="B15" s="25" t="s">
        <v>11</v>
      </c>
      <c r="C15" s="25"/>
      <c r="D15" s="25"/>
      <c r="E15" s="25"/>
      <c r="F15" s="19">
        <v>0</v>
      </c>
      <c r="G15" s="22"/>
      <c r="I15" s="18"/>
    </row>
    <row r="16" spans="1:19" s="1" customFormat="1" ht="20.25" customHeight="1" x14ac:dyDescent="0.2">
      <c r="A16" s="17"/>
      <c r="B16" s="25" t="s">
        <v>9</v>
      </c>
      <c r="C16" s="25"/>
      <c r="D16" s="25"/>
      <c r="E16" s="25"/>
      <c r="F16" s="19">
        <v>0</v>
      </c>
      <c r="G16" s="22"/>
      <c r="I16" s="18"/>
    </row>
    <row r="17" spans="1:10" s="1" customFormat="1" ht="20.25" customHeight="1" x14ac:dyDescent="0.2">
      <c r="A17" s="17"/>
      <c r="B17" s="18" t="s">
        <v>12</v>
      </c>
      <c r="C17" s="18"/>
      <c r="D17" s="18"/>
      <c r="E17" s="18"/>
      <c r="F17" s="19">
        <v>0</v>
      </c>
      <c r="G17" s="22"/>
      <c r="I17" s="18"/>
    </row>
    <row r="18" spans="1:10" s="1" customFormat="1" ht="20.25" customHeight="1" x14ac:dyDescent="0.2">
      <c r="A18" s="17"/>
      <c r="B18" s="26" t="s">
        <v>2</v>
      </c>
      <c r="C18" s="26"/>
      <c r="D18" s="26"/>
      <c r="E18" s="26"/>
      <c r="F18" s="24">
        <f>SUM(F14:F17)</f>
        <v>0</v>
      </c>
      <c r="G18" s="22"/>
      <c r="I18" s="18"/>
    </row>
    <row r="19" spans="1:10" s="1" customFormat="1" ht="20.25" customHeight="1" x14ac:dyDescent="0.2">
      <c r="A19" s="17"/>
      <c r="B19" s="26"/>
      <c r="C19" s="26"/>
      <c r="D19" s="26"/>
      <c r="E19" s="26"/>
      <c r="F19" s="26"/>
      <c r="G19" s="22"/>
      <c r="I19" s="18"/>
    </row>
    <row r="20" spans="1:10" s="1" customFormat="1" ht="20.25" customHeight="1" x14ac:dyDescent="0.2">
      <c r="A20" s="17"/>
      <c r="B20" s="23" t="s">
        <v>26</v>
      </c>
      <c r="C20" s="26"/>
      <c r="D20" s="26"/>
      <c r="E20" s="26"/>
      <c r="F20" s="26">
        <f>IF(F12-F18-F11&lt;0,0,F12-F18-F11)</f>
        <v>90000</v>
      </c>
      <c r="G20" s="22"/>
      <c r="I20" s="18"/>
    </row>
    <row r="21" spans="1:10" s="1" customFormat="1" ht="20.25" customHeight="1" x14ac:dyDescent="0.2">
      <c r="A21" s="30"/>
      <c r="B21" s="20" t="s">
        <v>25</v>
      </c>
      <c r="C21" s="23"/>
      <c r="D21" s="23"/>
      <c r="E21" s="23"/>
      <c r="F21" s="18">
        <f>F20*F6</f>
        <v>90000</v>
      </c>
      <c r="G21" s="22"/>
      <c r="I21" s="18"/>
    </row>
    <row r="22" spans="1:10" s="1" customFormat="1" ht="20.25" customHeight="1" x14ac:dyDescent="0.2">
      <c r="A22" s="17"/>
      <c r="B22" s="23"/>
      <c r="C22" s="23"/>
      <c r="D22" s="23"/>
      <c r="E22" s="23"/>
      <c r="F22" s="26"/>
      <c r="G22" s="22"/>
      <c r="I22" s="18"/>
    </row>
    <row r="23" spans="1:10" s="1" customFormat="1" ht="20.25" customHeight="1" x14ac:dyDescent="0.2">
      <c r="A23" s="17"/>
      <c r="B23" s="23" t="s">
        <v>30</v>
      </c>
      <c r="C23" s="23"/>
      <c r="D23" s="23"/>
      <c r="E23" s="23"/>
      <c r="F23" s="26">
        <f>I26</f>
        <v>2700</v>
      </c>
      <c r="G23" s="22"/>
      <c r="H23" s="22" t="s">
        <v>3</v>
      </c>
      <c r="I23" s="31">
        <f>F21</f>
        <v>90000</v>
      </c>
    </row>
    <row r="24" spans="1:10" s="1" customFormat="1" ht="20.25" customHeight="1" x14ac:dyDescent="0.2">
      <c r="A24" s="17"/>
      <c r="B24" s="23"/>
      <c r="C24" s="23"/>
      <c r="D24" s="23"/>
      <c r="E24" s="23"/>
      <c r="F24" s="26"/>
      <c r="G24" s="22"/>
      <c r="H24" s="32" t="s">
        <v>23</v>
      </c>
      <c r="I24" s="33">
        <f>I23*0.3</f>
        <v>27000</v>
      </c>
    </row>
    <row r="25" spans="1:10" s="1" customFormat="1" ht="20.25" customHeight="1" x14ac:dyDescent="0.2">
      <c r="A25" s="17"/>
      <c r="B25" s="20" t="s">
        <v>13</v>
      </c>
      <c r="C25" s="20"/>
      <c r="D25" s="20"/>
      <c r="E25" s="20"/>
      <c r="F25" s="36">
        <v>9</v>
      </c>
      <c r="G25" s="22"/>
      <c r="H25" s="22" t="s">
        <v>20</v>
      </c>
      <c r="I25" s="31">
        <f>F45</f>
        <v>2700</v>
      </c>
    </row>
    <row r="26" spans="1:10" s="1" customFormat="1" ht="20.25" customHeight="1" thickBot="1" x14ac:dyDescent="0.25">
      <c r="A26" s="17"/>
      <c r="B26" s="20" t="s">
        <v>54</v>
      </c>
      <c r="C26" s="20"/>
      <c r="D26" s="20"/>
      <c r="E26" s="20"/>
      <c r="F26" s="18">
        <f>IF(F25=0,0,F23*0.02)</f>
        <v>54</v>
      </c>
      <c r="G26" s="22"/>
      <c r="H26" s="34" t="s">
        <v>21</v>
      </c>
      <c r="I26" s="35">
        <f>IF(I25&gt;I24,I24,I25)</f>
        <v>2700</v>
      </c>
      <c r="J26" s="32" t="s">
        <v>46</v>
      </c>
    </row>
    <row r="27" spans="1:10" s="38" customFormat="1" ht="20.25" customHeight="1" x14ac:dyDescent="0.2">
      <c r="A27" s="17"/>
      <c r="B27" s="23" t="s">
        <v>31</v>
      </c>
      <c r="C27" s="23"/>
      <c r="D27" s="23"/>
      <c r="E27" s="23"/>
      <c r="F27" s="26">
        <f>IF(F25&gt;9,9*F26,F26*F25)</f>
        <v>486</v>
      </c>
      <c r="G27" s="22"/>
    </row>
    <row r="28" spans="1:10" s="1" customFormat="1" ht="20.25" customHeight="1" x14ac:dyDescent="0.2">
      <c r="A28" s="17"/>
      <c r="B28" s="23"/>
      <c r="C28" s="23"/>
      <c r="D28" s="23"/>
      <c r="E28" s="23"/>
      <c r="F28" s="26"/>
      <c r="G28" s="22"/>
    </row>
    <row r="29" spans="1:10" s="1" customFormat="1" ht="20.25" customHeight="1" x14ac:dyDescent="0.2">
      <c r="A29" s="17"/>
      <c r="B29" s="23" t="s">
        <v>32</v>
      </c>
      <c r="C29" s="23"/>
      <c r="D29" s="23"/>
      <c r="E29" s="23"/>
      <c r="F29" s="26">
        <f>F23-F27</f>
        <v>2214</v>
      </c>
      <c r="G29" s="22"/>
    </row>
    <row r="30" spans="1:10" s="1" customFormat="1" ht="20.25" customHeight="1" x14ac:dyDescent="0.2">
      <c r="A30" s="17"/>
      <c r="B30" s="39" t="s">
        <v>33</v>
      </c>
      <c r="C30" s="39"/>
      <c r="D30" s="39"/>
      <c r="E30" s="39"/>
      <c r="F30" s="40">
        <f>IF(F29=0,0,2500)</f>
        <v>2500</v>
      </c>
    </row>
    <row r="31" spans="1:10" s="1" customFormat="1" ht="20.25" customHeight="1" x14ac:dyDescent="0.2">
      <c r="A31" s="17"/>
      <c r="B31" s="23" t="s">
        <v>34</v>
      </c>
      <c r="C31" s="39"/>
      <c r="D31" s="39"/>
      <c r="E31" s="39"/>
      <c r="F31" s="26">
        <f>IF(F23&lt;2500,F23-F27,IF((F23-F27)&lt;F30,F30,F23-F27))</f>
        <v>2500</v>
      </c>
      <c r="G31" s="22"/>
    </row>
    <row r="32" spans="1:10" s="1" customFormat="1" ht="20.25" customHeight="1" x14ac:dyDescent="0.2">
      <c r="A32" s="17"/>
      <c r="B32" s="23"/>
      <c r="C32" s="41"/>
      <c r="D32" s="41"/>
      <c r="E32" s="41"/>
      <c r="F32" s="42"/>
    </row>
    <row r="33" spans="1:9" s="1" customFormat="1" ht="20.25" customHeight="1" x14ac:dyDescent="0.2">
      <c r="A33" s="17"/>
      <c r="B33" s="23" t="s">
        <v>55</v>
      </c>
      <c r="C33" s="41"/>
      <c r="D33" s="41"/>
      <c r="E33" s="41"/>
      <c r="F33" s="26">
        <f>F11*0.1</f>
        <v>0</v>
      </c>
      <c r="G33" s="22"/>
    </row>
    <row r="34" spans="1:9" s="1" customFormat="1" ht="20.25" customHeight="1" x14ac:dyDescent="0.2">
      <c r="A34" s="17"/>
      <c r="B34" s="23"/>
      <c r="C34" s="41"/>
      <c r="D34" s="41"/>
      <c r="E34" s="41"/>
      <c r="F34" s="42"/>
    </row>
    <row r="35" spans="1:9" s="1" customFormat="1" ht="20.25" customHeight="1" x14ac:dyDescent="0.2">
      <c r="A35" s="17"/>
      <c r="B35" s="20" t="s">
        <v>27</v>
      </c>
      <c r="C35" s="41"/>
      <c r="D35" s="41"/>
      <c r="E35" s="41"/>
      <c r="F35" s="18">
        <f>F31+F33</f>
        <v>2500</v>
      </c>
      <c r="G35" s="22"/>
    </row>
    <row r="36" spans="1:9" s="1" customFormat="1" ht="20.25" customHeight="1" thickBot="1" x14ac:dyDescent="0.25">
      <c r="A36" s="17"/>
      <c r="B36" s="23" t="s">
        <v>28</v>
      </c>
      <c r="C36" s="41"/>
      <c r="D36" s="41"/>
      <c r="E36" s="41"/>
      <c r="F36" s="43">
        <f>IF(F6=0,0,F35/F6)</f>
        <v>2500</v>
      </c>
    </row>
    <row r="37" spans="1:9" s="1" customFormat="1" ht="20.25" customHeight="1" thickTop="1" x14ac:dyDescent="0.2">
      <c r="A37" s="17"/>
      <c r="B37" s="23"/>
      <c r="C37" s="41"/>
      <c r="D37" s="41"/>
      <c r="E37" s="41"/>
      <c r="F37" s="26"/>
    </row>
    <row r="38" spans="1:9" s="1" customFormat="1" ht="20.25" customHeight="1" x14ac:dyDescent="0.2">
      <c r="A38" s="13"/>
      <c r="B38" s="44"/>
      <c r="C38" s="44"/>
      <c r="D38" s="44"/>
      <c r="E38" s="44"/>
      <c r="F38" s="45"/>
    </row>
    <row r="39" spans="1:9" s="1" customFormat="1" ht="20.25" customHeight="1" x14ac:dyDescent="0.2">
      <c r="A39" s="13"/>
      <c r="B39" s="71" t="s">
        <v>35</v>
      </c>
      <c r="C39" s="71"/>
      <c r="D39" s="72" t="s">
        <v>36</v>
      </c>
      <c r="E39" s="73" t="s">
        <v>0</v>
      </c>
      <c r="F39" s="72" t="s">
        <v>37</v>
      </c>
    </row>
    <row r="40" spans="1:9" s="1" customFormat="1" ht="20.25" customHeight="1" x14ac:dyDescent="0.2">
      <c r="A40" s="13"/>
      <c r="B40" s="46" t="s">
        <v>5</v>
      </c>
      <c r="C40" s="46" t="s">
        <v>6</v>
      </c>
      <c r="D40" s="72"/>
      <c r="E40" s="73"/>
      <c r="F40" s="72"/>
    </row>
    <row r="41" spans="1:9" s="1" customFormat="1" ht="20.25" customHeight="1" x14ac:dyDescent="0.2">
      <c r="A41" s="13"/>
      <c r="B41" s="47">
        <v>0</v>
      </c>
      <c r="C41" s="47">
        <v>162000</v>
      </c>
      <c r="D41" s="48">
        <f>IF(F21&lt;=C41,F21,C41)</f>
        <v>90000</v>
      </c>
      <c r="E41" s="49">
        <v>0.03</v>
      </c>
      <c r="F41" s="48">
        <f>D41*E41</f>
        <v>2700</v>
      </c>
    </row>
    <row r="42" spans="1:9" s="1" customFormat="1" ht="20.25" customHeight="1" x14ac:dyDescent="0.2">
      <c r="A42" s="13"/>
      <c r="B42" s="50">
        <v>162000.01</v>
      </c>
      <c r="C42" s="50">
        <v>1800000</v>
      </c>
      <c r="D42" s="51">
        <f t="shared" ref="D42:D44" si="0">IF(F$21&gt;=C42,C42-C41,IF(F$21-B42&gt;0,F$21-C41,0))</f>
        <v>0</v>
      </c>
      <c r="E42" s="52">
        <v>0.15</v>
      </c>
      <c r="F42" s="48">
        <f t="shared" ref="F42:F44" si="1">D42*E42</f>
        <v>0</v>
      </c>
    </row>
    <row r="43" spans="1:9" s="1" customFormat="1" ht="20.25" customHeight="1" x14ac:dyDescent="0.2">
      <c r="A43" s="13"/>
      <c r="B43" s="50">
        <v>1800000.01</v>
      </c>
      <c r="C43" s="50">
        <v>3600000</v>
      </c>
      <c r="D43" s="51">
        <f t="shared" si="0"/>
        <v>0</v>
      </c>
      <c r="E43" s="52">
        <v>0.3</v>
      </c>
      <c r="F43" s="48">
        <f t="shared" si="1"/>
        <v>0</v>
      </c>
    </row>
    <row r="44" spans="1:9" s="1" customFormat="1" ht="20.25" customHeight="1" x14ac:dyDescent="0.2">
      <c r="A44" s="13"/>
      <c r="B44" s="50">
        <v>3600000.01</v>
      </c>
      <c r="C44" s="53" t="s">
        <v>4</v>
      </c>
      <c r="D44" s="51">
        <f t="shared" si="0"/>
        <v>0</v>
      </c>
      <c r="E44" s="52">
        <v>0.4</v>
      </c>
      <c r="F44" s="48">
        <f t="shared" si="1"/>
        <v>0</v>
      </c>
    </row>
    <row r="45" spans="1:9" s="1" customFormat="1" ht="20.25" customHeight="1" thickBot="1" x14ac:dyDescent="0.3">
      <c r="A45" s="13"/>
      <c r="B45" s="20"/>
      <c r="C45" s="20"/>
      <c r="D45" s="54">
        <f>SUM(D41:D44)</f>
        <v>90000</v>
      </c>
      <c r="E45" s="55"/>
      <c r="F45" s="54">
        <f>SUM(F41:F44)</f>
        <v>2700</v>
      </c>
      <c r="I45" s="56"/>
    </row>
    <row r="46" spans="1:9" s="1" customFormat="1" ht="20.25" customHeight="1" x14ac:dyDescent="0.2">
      <c r="A46" s="13"/>
    </row>
    <row r="47" spans="1:9" s="1" customFormat="1" ht="20.25" customHeight="1" x14ac:dyDescent="0.2">
      <c r="A47" s="13"/>
      <c r="D47" s="3"/>
      <c r="E47" s="3"/>
      <c r="F47" s="3"/>
    </row>
    <row r="48" spans="1:9" s="58" customFormat="1" ht="12" x14ac:dyDescent="0.2">
      <c r="B48" s="62" t="s">
        <v>49</v>
      </c>
      <c r="C48" s="63"/>
      <c r="D48" s="64"/>
      <c r="E48" s="63"/>
      <c r="F48" s="65"/>
    </row>
    <row r="49" spans="2:6" s="58" customFormat="1" ht="22.35" customHeight="1" x14ac:dyDescent="0.2">
      <c r="B49" s="70" t="s">
        <v>50</v>
      </c>
      <c r="C49" s="70"/>
      <c r="D49" s="70"/>
      <c r="E49" s="70"/>
      <c r="F49" s="70"/>
    </row>
    <row r="50" spans="2:6" s="58" customFormat="1" ht="12" x14ac:dyDescent="0.2">
      <c r="B50" s="62" t="s">
        <v>51</v>
      </c>
      <c r="C50" s="63"/>
      <c r="D50" s="64"/>
      <c r="E50" s="63"/>
      <c r="F50" s="65"/>
    </row>
    <row r="51" spans="2:6" s="58" customFormat="1" ht="12" x14ac:dyDescent="0.2">
      <c r="B51" s="62" t="s">
        <v>52</v>
      </c>
      <c r="C51" s="63"/>
      <c r="D51" s="64"/>
      <c r="E51" s="63"/>
      <c r="F51" s="65"/>
    </row>
    <row r="52" spans="2:6" s="58" customFormat="1" ht="12" x14ac:dyDescent="0.2">
      <c r="B52" s="62" t="s">
        <v>53</v>
      </c>
      <c r="C52" s="63"/>
      <c r="D52" s="64"/>
      <c r="E52" s="63"/>
      <c r="F52" s="65"/>
    </row>
  </sheetData>
  <sheetProtection algorithmName="SHA-512" hashValue="EzGozpefDWCg+wsti2wIxF3Al9RHDPZND3YvVKDHLl4Ya81mkTsBBTqerPXFM+izxEK1GTsN7SQVAcgYNNrFDQ==" saltValue="tBlnDjGlbR1RfqAuYsgMLQ==" spinCount="100000" sheet="1" objects="1" scenarios="1" selectLockedCells="1"/>
  <mergeCells count="5">
    <mergeCell ref="B39:C39"/>
    <mergeCell ref="D39:D40"/>
    <mergeCell ref="E39:E40"/>
    <mergeCell ref="F39:F40"/>
    <mergeCell ref="B49:F49"/>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8f8ffdb54391c131f80f275fcfa7403b">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ec0b5748118a5c6b5107f75f51413c"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23D91D-B5D0-4907-B728-17D9F4D66E55}">
  <ds:schemaRefs>
    <ds:schemaRef ds:uri="http://schemas.microsoft.com/sharepoint/v3/contenttype/forms"/>
  </ds:schemaRefs>
</ds:datastoreItem>
</file>

<file path=customXml/itemProps2.xml><?xml version="1.0" encoding="utf-8"?>
<ds:datastoreItem xmlns:ds="http://schemas.openxmlformats.org/officeDocument/2006/customXml" ds:itemID="{370BF74F-78FF-4B5E-B27F-F97901EB04FE}">
  <ds:schemaRefs>
    <ds:schemaRef ds:uri="http://www.w3.org/XML/1998/namespace"/>
    <ds:schemaRef ds:uri="71037282-4172-42af-8e02-c41ee92b0631"/>
    <ds:schemaRef ds:uri="http://purl.org/dc/terms/"/>
    <ds:schemaRef ds:uri="http://schemas.microsoft.com/office/2006/documentManagement/types"/>
    <ds:schemaRef ds:uri="http://schemas.microsoft.com/sharepoint/v3"/>
    <ds:schemaRef ds:uri="http://purl.org/dc/elements/1.1/"/>
    <ds:schemaRef ds:uri="http://schemas.openxmlformats.org/package/2006/metadata/core-properties"/>
    <ds:schemaRef ds:uri="http://schemas.microsoft.com/office/infopath/2007/PartnerControls"/>
    <ds:schemaRef ds:uri="20291ebb-8fd5-4a4a-b5a6-ec5249e68ab7"/>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9EEAEDF3-DC9E-4756-AAB9-D05A1512F7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Calc FC</vt:lpstr>
      <vt:lpstr>Monthly Calc USD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Ishwarlaal, Kavitha</cp:lastModifiedBy>
  <cp:lastPrinted>2014-12-19T13:18:01Z</cp:lastPrinted>
  <dcterms:created xsi:type="dcterms:W3CDTF">2011-10-12T07:08:14Z</dcterms:created>
  <dcterms:modified xsi:type="dcterms:W3CDTF">2025-01-10T12:19:43Z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