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https://sage365-my.sharepoint.com/personal/jacqui_ramakuela_sage_com/Documents/Desktop/Tax Calcs and Summaries/"/>
    </mc:Choice>
  </mc:AlternateContent>
  <xr:revisionPtr revIDLastSave="49" documentId="13_ncr:1_{A2860676-315D-4C30-92D4-33CA41ECF5FB}" xr6:coauthVersionLast="47" xr6:coauthVersionMax="47" xr10:uidLastSave="{8473D2F1-D887-4708-9AE0-4916AEB37596}"/>
  <bookViews>
    <workbookView xWindow="-110" yWindow="-110" windowWidth="19420" windowHeight="10420" xr2:uid="{00000000-000D-0000-FFFF-FFFF00000000}"/>
  </bookViews>
  <sheets>
    <sheet name="Monthly" sheetId="2" r:id="rId1"/>
    <sheet name="Annual Tax calc"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4" i="1" l="1"/>
  <c r="I55" i="1"/>
  <c r="I56" i="1"/>
  <c r="I57" i="1"/>
  <c r="I58" i="1"/>
  <c r="I53" i="1"/>
  <c r="E54" i="1"/>
  <c r="E55" i="1"/>
  <c r="E56" i="1"/>
  <c r="E57" i="1"/>
  <c r="E53" i="1"/>
  <c r="C55" i="1" l="1"/>
  <c r="C56" i="1"/>
  <c r="C57" i="1"/>
  <c r="C58" i="1"/>
  <c r="C54" i="1"/>
  <c r="C44" i="1"/>
  <c r="C45" i="1"/>
  <c r="C46" i="1"/>
  <c r="C43" i="1"/>
  <c r="C47" i="1"/>
  <c r="C23" i="2"/>
  <c r="C24" i="2"/>
  <c r="C25" i="2"/>
  <c r="C26" i="2"/>
  <c r="C22" i="2"/>
  <c r="I10" i="2" l="1"/>
  <c r="J25" i="2" l="1"/>
  <c r="K25" i="2" s="1"/>
  <c r="J26" i="2"/>
  <c r="K26" i="2" s="1"/>
  <c r="J21" i="2"/>
  <c r="J24" i="2"/>
  <c r="K24" i="2" s="1"/>
  <c r="J22" i="2"/>
  <c r="K22" i="2" s="1"/>
  <c r="J23" i="2"/>
  <c r="K23" i="2" s="1"/>
  <c r="I16" i="1"/>
  <c r="I21" i="1"/>
  <c r="I13" i="1"/>
  <c r="K27" i="2" l="1"/>
  <c r="I12" i="2" s="1"/>
  <c r="I14" i="2" s="1"/>
  <c r="J27" i="2"/>
  <c r="I18" i="1"/>
  <c r="I19" i="1" s="1"/>
  <c r="J47" i="1" s="1"/>
  <c r="J46" i="1" l="1"/>
  <c r="K46" i="1" s="1"/>
  <c r="K47" i="1"/>
  <c r="J43" i="1"/>
  <c r="K43" i="1" s="1"/>
  <c r="J44" i="1"/>
  <c r="K44" i="1" s="1"/>
  <c r="J45" i="1"/>
  <c r="K45" i="1" s="1"/>
  <c r="J42" i="1"/>
  <c r="I22" i="1"/>
  <c r="J58" i="1" l="1"/>
  <c r="K58" i="1" s="1"/>
  <c r="J55" i="1"/>
  <c r="K55" i="1" s="1"/>
  <c r="J56" i="1"/>
  <c r="K56" i="1" s="1"/>
  <c r="J57" i="1"/>
  <c r="K57" i="1" s="1"/>
  <c r="J53" i="1"/>
  <c r="J54" i="1"/>
  <c r="K54" i="1" s="1"/>
  <c r="I15" i="2"/>
  <c r="I16" i="2" s="1"/>
  <c r="K48" i="1"/>
  <c r="I25" i="1" s="1"/>
  <c r="I28" i="1" s="1"/>
  <c r="J48" i="1"/>
  <c r="J59" i="1" l="1"/>
  <c r="K59" i="1"/>
  <c r="I24" i="1" s="1"/>
  <c r="I26" i="1" s="1"/>
  <c r="I29" i="1" s="1"/>
  <c r="I31" i="1" s="1"/>
  <c r="I37" i="1" l="1"/>
  <c r="I32" i="1"/>
  <c r="I33" i="1" s="1"/>
  <c r="I35" i="1" s="1"/>
</calcChain>
</file>

<file path=xl/sharedStrings.xml><?xml version="1.0" encoding="utf-8"?>
<sst xmlns="http://schemas.openxmlformats.org/spreadsheetml/2006/main" count="145" uniqueCount="54">
  <si>
    <t>Add 3% AIDS Levy</t>
  </si>
  <si>
    <t>Less YTD PAYE + AIDS Levy</t>
  </si>
  <si>
    <t>Net Tax for current period</t>
  </si>
  <si>
    <t>Enter amounts only in the grey fields</t>
  </si>
  <si>
    <t>ZIMBABWE</t>
  </si>
  <si>
    <t>YTD+</t>
  </si>
  <si>
    <t xml:space="preserve">YTD+ tax deduction </t>
  </si>
  <si>
    <t>YTD+ Gross Income</t>
  </si>
  <si>
    <t>YTD+ Taxable Income</t>
  </si>
  <si>
    <t>Periodic Income</t>
  </si>
  <si>
    <t>Tax on Periodic Income</t>
  </si>
  <si>
    <r>
      <t xml:space="preserve">YTD+ Tax on Taxable Income </t>
    </r>
    <r>
      <rPr>
        <i/>
        <sz val="10"/>
        <color indexed="23"/>
        <rFont val="Calibri"/>
        <family val="2"/>
      </rPr>
      <t>excl. periodic</t>
    </r>
  </si>
  <si>
    <t>YTD+ PAYE + AIDS Levy</t>
  </si>
  <si>
    <t>from</t>
  </si>
  <si>
    <t>to</t>
  </si>
  <si>
    <t>multiply by</t>
  </si>
  <si>
    <t>Deduct</t>
  </si>
  <si>
    <t xml:space="preserve">          -  </t>
  </si>
  <si>
    <t>and above</t>
  </si>
  <si>
    <t>Less YTD+ Tax Credits</t>
  </si>
  <si>
    <t>YTD+ PAYE</t>
  </si>
  <si>
    <t>Excess credit for the year</t>
  </si>
  <si>
    <t>Tax Rate</t>
  </si>
  <si>
    <r>
      <t>Annualised Taxable Income</t>
    </r>
    <r>
      <rPr>
        <sz val="11"/>
        <color indexed="23"/>
        <rFont val="Calibri"/>
        <family val="2"/>
      </rPr>
      <t xml:space="preserve">  </t>
    </r>
    <r>
      <rPr>
        <i/>
        <sz val="10"/>
        <color indexed="23"/>
        <rFont val="Calibri"/>
        <family val="2"/>
      </rPr>
      <t>excl. periodic</t>
    </r>
  </si>
  <si>
    <r>
      <t>Annualised Taxable Income</t>
    </r>
    <r>
      <rPr>
        <sz val="11"/>
        <color indexed="23"/>
        <rFont val="Calibri"/>
        <family val="2"/>
      </rPr>
      <t xml:space="preserve">  </t>
    </r>
    <r>
      <rPr>
        <i/>
        <sz val="10"/>
        <color indexed="23"/>
        <rFont val="Calibri"/>
        <family val="2"/>
      </rPr>
      <t>incl. periodic</t>
    </r>
  </si>
  <si>
    <r>
      <t>Annual Tax on Annualised Taxable Income</t>
    </r>
    <r>
      <rPr>
        <sz val="11"/>
        <color indexed="23"/>
        <rFont val="Calibri"/>
        <family val="2"/>
      </rPr>
      <t xml:space="preserve">  </t>
    </r>
    <r>
      <rPr>
        <i/>
        <sz val="10"/>
        <color indexed="23"/>
        <rFont val="Calibri"/>
        <family val="2"/>
      </rPr>
      <t>incl. periodic</t>
    </r>
  </si>
  <si>
    <r>
      <t>Less Annual Tax on Annualised Taxable Income</t>
    </r>
    <r>
      <rPr>
        <sz val="11"/>
        <color indexed="23"/>
        <rFont val="Calibri"/>
        <family val="2"/>
      </rPr>
      <t xml:space="preserve"> </t>
    </r>
    <r>
      <rPr>
        <i/>
        <sz val="9"/>
        <color indexed="23"/>
        <rFont val="Calibri"/>
        <family val="2"/>
      </rPr>
      <t>excl. periodic</t>
    </r>
  </si>
  <si>
    <t>Add Tax on Periodic</t>
  </si>
  <si>
    <r>
      <rPr>
        <b/>
        <i/>
        <sz val="11"/>
        <color indexed="8"/>
        <rFont val="Calibri"/>
        <family val="2"/>
      </rPr>
      <t>Annual Tax Table -</t>
    </r>
    <r>
      <rPr>
        <i/>
        <sz val="11"/>
        <color indexed="8"/>
        <rFont val="Calibri"/>
        <family val="2"/>
      </rPr>
      <t xml:space="preserve"> Annualised Taxable Income</t>
    </r>
    <r>
      <rPr>
        <i/>
        <sz val="11"/>
        <color indexed="23"/>
        <rFont val="Calibri"/>
        <family val="2"/>
      </rPr>
      <t xml:space="preserve">  </t>
    </r>
    <r>
      <rPr>
        <i/>
        <sz val="10"/>
        <color indexed="23"/>
        <rFont val="Calibri"/>
        <family val="2"/>
      </rPr>
      <t>excl. periodic</t>
    </r>
  </si>
  <si>
    <r>
      <rPr>
        <b/>
        <i/>
        <sz val="11"/>
        <color indexed="8"/>
        <rFont val="Calibri"/>
        <family val="2"/>
      </rPr>
      <t>Annual Tax Table -</t>
    </r>
    <r>
      <rPr>
        <i/>
        <sz val="11"/>
        <color indexed="8"/>
        <rFont val="Calibri"/>
        <family val="2"/>
      </rPr>
      <t xml:space="preserve"> Annualised Taxable Income</t>
    </r>
    <r>
      <rPr>
        <i/>
        <sz val="11"/>
        <color indexed="23"/>
        <rFont val="Calibri"/>
        <family val="2"/>
      </rPr>
      <t xml:space="preserve">  </t>
    </r>
    <r>
      <rPr>
        <i/>
        <sz val="10"/>
        <color indexed="23"/>
        <rFont val="Calibri"/>
        <family val="2"/>
      </rPr>
      <t>incl. periodic</t>
    </r>
  </si>
  <si>
    <r>
      <rPr>
        <sz val="11"/>
        <rFont val="Calibri"/>
        <family val="2"/>
      </rPr>
      <t>Periodic income</t>
    </r>
    <r>
      <rPr>
        <i/>
        <sz val="10"/>
        <color indexed="23"/>
        <rFont val="Calibri"/>
        <family val="2"/>
      </rPr>
      <t xml:space="preserve"> annual income</t>
    </r>
  </si>
  <si>
    <t>Taxable income</t>
  </si>
  <si>
    <t>Tax deductions</t>
  </si>
  <si>
    <t>Net Taxable Income</t>
  </si>
  <si>
    <t>Tax on Net Taxable Income</t>
  </si>
  <si>
    <t>Less Tax Credits</t>
  </si>
  <si>
    <t>PAYE</t>
  </si>
  <si>
    <t>PAYE + AIDS Levy</t>
  </si>
  <si>
    <t>Enter the number of full periods in a year.</t>
  </si>
  <si>
    <t>Enter the number of periods worked.</t>
  </si>
  <si>
    <t>days / months</t>
  </si>
  <si>
    <t>Current</t>
  </si>
  <si>
    <t>Monthly tax table</t>
  </si>
  <si>
    <t>USD</t>
  </si>
  <si>
    <t>Taxable Income (USD)</t>
  </si>
  <si>
    <t>Fixed amount (USD)</t>
  </si>
  <si>
    <t>Tax                 (USD)</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</si>
  <si>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</si>
  <si>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</si>
  <si>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</si>
  <si>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</si>
  <si>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</si>
  <si>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t>Monthly PAYE Tax Calculator - 2025</t>
  </si>
  <si>
    <t>Annual PAYE Tax Calculator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</si>
</sst>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1" x14ac:knownFonts="1">
    <font>
      <sz val="11"/>
      <color theme="1"/>
      <name val="Calibri"/>
      <family val="2"/>
      <scheme val="minor"/>
    </font>
    <font>
      <sz val="11"/>
      <color indexed="23"/>
      <name val="Calibri"/>
      <family val="2"/>
    </font>
    <font>
      <i/>
      <sz val="10"/>
      <color indexed="23"/>
      <name val="Calibri"/>
      <family val="2"/>
    </font>
    <font>
      <i/>
      <sz val="9"/>
      <color indexed="23"/>
      <name val="Calibri"/>
      <family val="2"/>
    </font>
    <font>
      <i/>
      <sz val="11"/>
      <color indexed="23"/>
      <name val="Calibri"/>
      <family val="2"/>
    </font>
    <font>
      <sz val="11"/>
      <name val="Calibri"/>
      <family val="2"/>
    </font>
    <font>
      <i/>
      <sz val="11"/>
      <color indexed="8"/>
      <name val="Calibri"/>
      <family val="2"/>
    </font>
    <font>
      <b/>
      <i/>
      <sz val="11"/>
      <color indexed="8"/>
      <name val="Calibri"/>
      <family val="2"/>
    </font>
    <font>
      <sz val="11"/>
      <color theme="0"/>
      <name val="Calibri"/>
      <family val="2"/>
      <scheme val="minor"/>
    </font>
    <font>
      <b/>
      <sz val="11"/>
      <color theme="0"/>
      <name val="Calibri"/>
      <family val="2"/>
      <scheme val="minor"/>
    </font>
    <font>
      <b/>
      <sz val="11"/>
      <color theme="1"/>
      <name val="Calibri"/>
      <family val="2"/>
      <scheme val="minor"/>
    </font>
    <font>
      <b/>
      <sz val="18"/>
      <name val="Calibri"/>
      <family val="2"/>
      <scheme val="minor"/>
    </font>
    <font>
      <sz val="22"/>
      <name val="Calibri"/>
      <family val="2"/>
      <scheme val="minor"/>
    </font>
    <font>
      <i/>
      <sz val="11"/>
      <color theme="0" tint="-0.499984740745262"/>
      <name val="Calibri"/>
      <family val="2"/>
      <scheme val="minor"/>
    </font>
    <font>
      <sz val="18"/>
      <name val="Calibri"/>
      <family val="2"/>
      <scheme val="minor"/>
    </font>
    <font>
      <sz val="11"/>
      <name val="Calibri"/>
      <family val="2"/>
      <scheme val="minor"/>
    </font>
    <font>
      <i/>
      <sz val="11"/>
      <color theme="1"/>
      <name val="Calibri"/>
      <family val="2"/>
      <scheme val="minor"/>
    </font>
    <font>
      <i/>
      <sz val="11"/>
      <color theme="0"/>
      <name val="Calibri"/>
      <family val="2"/>
      <scheme val="minor"/>
    </font>
    <font>
      <sz val="10"/>
      <color theme="1"/>
      <name val="Arial"/>
      <family val="2"/>
    </font>
    <font>
      <b/>
      <sz val="14"/>
      <color theme="1"/>
      <name val="Calibri"/>
      <family val="2"/>
      <scheme val="minor"/>
    </font>
    <font>
      <sz val="11"/>
      <color theme="0" tint="-0.499984740745262"/>
      <name val="Calibri"/>
      <family val="2"/>
      <scheme val="minor"/>
    </font>
    <font>
      <sz val="11"/>
      <color rgb="FFC00000"/>
      <name val="Calibri"/>
      <family val="2"/>
      <scheme val="minor"/>
    </font>
    <font>
      <i/>
      <sz val="10"/>
      <color theme="0" tint="-0.34998626667073579"/>
      <name val="Calibri"/>
      <family val="2"/>
      <scheme val="minor"/>
    </font>
    <font>
      <sz val="11"/>
      <color theme="1"/>
      <name val="Calibri"/>
      <family val="2"/>
      <scheme val="minor"/>
    </font>
    <font>
      <sz val="11"/>
      <color theme="1"/>
      <name val="Sage Text"/>
    </font>
    <font>
      <sz val="18"/>
      <name val="Sage Text"/>
    </font>
    <font>
      <b/>
      <sz val="18"/>
      <name val="Sage Text"/>
    </font>
    <font>
      <sz val="22"/>
      <name val="Sage Text"/>
    </font>
    <font>
      <i/>
      <sz val="11"/>
      <color theme="0" tint="-0.499984740745262"/>
      <name val="Sage Text"/>
    </font>
    <font>
      <b/>
      <sz val="11"/>
      <color theme="1"/>
      <name val="Sage Text"/>
    </font>
    <font>
      <b/>
      <sz val="14"/>
      <color theme="1"/>
      <name val="Sage Text"/>
    </font>
    <font>
      <b/>
      <sz val="11"/>
      <color theme="0"/>
      <name val="Sage Text"/>
    </font>
    <font>
      <b/>
      <u/>
      <sz val="11"/>
      <color theme="1"/>
      <name val="Sage Text"/>
    </font>
    <font>
      <i/>
      <sz val="11"/>
      <color rgb="FF00B050"/>
      <name val="Sage Text"/>
    </font>
    <font>
      <i/>
      <sz val="11"/>
      <color theme="0"/>
      <name val="Sage Text"/>
    </font>
    <font>
      <sz val="11"/>
      <color theme="0"/>
      <name val="Sage Text"/>
    </font>
    <font>
      <sz val="10"/>
      <color theme="1"/>
      <name val="Sage Text"/>
    </font>
    <font>
      <sz val="8"/>
      <name val="Arial"/>
      <family val="2"/>
    </font>
    <font>
      <sz val="9"/>
      <color rgb="FF63666A"/>
      <name val="Sage Text Light"/>
    </font>
    <font>
      <sz val="9"/>
      <name val="Sage Text Light"/>
    </font>
    <font>
      <i/>
      <sz val="9"/>
      <name val="Sage Text Light"/>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0">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s>
  <cellStyleXfs count="2">
    <xf numFmtId="0" fontId="0" fillId="0" borderId="0"/>
    <xf numFmtId="43" fontId="23" fillId="0" borderId="0" applyFont="0" applyFill="0" applyBorder="0" applyAlignment="0" applyProtection="0"/>
  </cellStyleXfs>
  <cellXfs count="91">
    <xf numFmtId="0" fontId="0" fillId="0" borderId="0" xfId="0"/>
    <xf numFmtId="4" fontId="0" fillId="0" borderId="0" xfId="0" applyNumberFormat="1"/>
    <xf numFmtId="2" fontId="0" fillId="0" borderId="0" xfId="0" applyNumberFormat="1"/>
    <xf numFmtId="0" fontId="11" fillId="0" borderId="0" xfId="0" applyFont="1" applyAlignment="1">
      <alignment vertical="center"/>
    </xf>
    <xf numFmtId="2" fontId="12" fillId="0" borderId="0" xfId="0" applyNumberFormat="1" applyFont="1" applyAlignment="1">
      <alignment horizontal="right"/>
    </xf>
    <xf numFmtId="0" fontId="0" fillId="0" borderId="0" xfId="0" applyAlignment="1">
      <alignment vertical="center"/>
    </xf>
    <xf numFmtId="0" fontId="13" fillId="0" borderId="0" xfId="0" applyFont="1" applyAlignment="1">
      <alignment vertical="center"/>
    </xf>
    <xf numFmtId="2" fontId="0" fillId="0" borderId="0" xfId="0" applyNumberFormat="1" applyAlignment="1">
      <alignment vertical="center"/>
    </xf>
    <xf numFmtId="0" fontId="14" fillId="0" borderId="0" xfId="0" applyFont="1" applyAlignment="1">
      <alignment vertical="center"/>
    </xf>
    <xf numFmtId="1" fontId="10" fillId="2" borderId="0" xfId="0" applyNumberFormat="1" applyFont="1" applyFill="1" applyAlignment="1" applyProtection="1">
      <alignment horizontal="center" vertical="center"/>
      <protection locked="0"/>
    </xf>
    <xf numFmtId="0" fontId="15" fillId="0" borderId="0" xfId="0" applyFont="1" applyAlignment="1">
      <alignment vertical="center"/>
    </xf>
    <xf numFmtId="0" fontId="10" fillId="0" borderId="0" xfId="0" applyFont="1" applyAlignment="1">
      <alignment horizontal="right" vertical="center"/>
    </xf>
    <xf numFmtId="0" fontId="8" fillId="0" borderId="0" xfId="0" applyFont="1" applyAlignment="1">
      <alignment horizontal="center" vertical="center" wrapText="1"/>
    </xf>
    <xf numFmtId="4" fontId="0" fillId="0" borderId="0" xfId="0" applyNumberFormat="1" applyAlignment="1">
      <alignment horizontal="right" vertical="center"/>
    </xf>
    <xf numFmtId="1" fontId="10" fillId="0" borderId="0" xfId="0" applyNumberFormat="1" applyFont="1" applyAlignment="1">
      <alignment horizontal="center" vertical="center"/>
    </xf>
    <xf numFmtId="4" fontId="10" fillId="0" borderId="0" xfId="0" applyNumberFormat="1" applyFont="1" applyAlignment="1">
      <alignment vertical="center"/>
    </xf>
    <xf numFmtId="0" fontId="9" fillId="3" borderId="0" xfId="0" applyFont="1" applyFill="1" applyAlignment="1">
      <alignment horizontal="right" vertical="center"/>
    </xf>
    <xf numFmtId="4" fontId="0" fillId="0" borderId="0" xfId="0" applyNumberFormat="1" applyAlignment="1">
      <alignment vertical="center"/>
    </xf>
    <xf numFmtId="0" fontId="10" fillId="0" borderId="0" xfId="0" applyFont="1" applyAlignment="1">
      <alignment vertical="center"/>
    </xf>
    <xf numFmtId="4" fontId="10" fillId="0" borderId="1" xfId="0" applyNumberFormat="1" applyFont="1" applyBorder="1" applyAlignment="1">
      <alignment vertical="center"/>
    </xf>
    <xf numFmtId="4" fontId="10" fillId="0" borderId="2" xfId="0" applyNumberFormat="1" applyFont="1" applyBorder="1" applyAlignment="1">
      <alignment vertical="center"/>
    </xf>
    <xf numFmtId="0" fontId="16" fillId="0" borderId="0" xfId="0" applyFont="1" applyAlignment="1">
      <alignment vertical="center"/>
    </xf>
    <xf numFmtId="3" fontId="18" fillId="0" borderId="0" xfId="0" applyNumberFormat="1" applyFont="1" applyAlignment="1">
      <alignment horizontal="right" vertical="center"/>
    </xf>
    <xf numFmtId="0" fontId="0" fillId="0" borderId="4" xfId="0" applyBorder="1" applyAlignment="1">
      <alignment vertical="center"/>
    </xf>
    <xf numFmtId="3" fontId="0" fillId="0" borderId="0" xfId="0" applyNumberFormat="1" applyAlignment="1">
      <alignment vertical="center"/>
    </xf>
    <xf numFmtId="4" fontId="0" fillId="2" borderId="0" xfId="0" applyNumberFormat="1" applyFill="1" applyAlignment="1" applyProtection="1">
      <alignment vertical="center"/>
      <protection locked="0"/>
    </xf>
    <xf numFmtId="4" fontId="0" fillId="4" borderId="0" xfId="0" applyNumberFormat="1" applyFill="1" applyAlignment="1" applyProtection="1">
      <alignment vertical="center"/>
      <protection locked="0"/>
    </xf>
    <xf numFmtId="4" fontId="0" fillId="2" borderId="3" xfId="0" applyNumberFormat="1" applyFill="1" applyBorder="1" applyAlignment="1" applyProtection="1">
      <alignment vertical="center"/>
      <protection locked="0"/>
    </xf>
    <xf numFmtId="0" fontId="19" fillId="0" borderId="0" xfId="0" applyFont="1" applyAlignment="1">
      <alignment horizontal="right" vertical="center"/>
    </xf>
    <xf numFmtId="0" fontId="19" fillId="0" borderId="0" xfId="0" quotePrefix="1" applyFont="1" applyAlignment="1">
      <alignment horizontal="right" vertical="center"/>
    </xf>
    <xf numFmtId="0" fontId="18" fillId="0" borderId="7" xfId="0" applyFont="1" applyBorder="1" applyAlignment="1">
      <alignment vertical="center"/>
    </xf>
    <xf numFmtId="3" fontId="18" fillId="0" borderId="7" xfId="0" applyNumberFormat="1" applyFont="1" applyBorder="1" applyAlignment="1">
      <alignment horizontal="right" vertical="center"/>
    </xf>
    <xf numFmtId="0" fontId="18" fillId="0" borderId="7" xfId="0" applyFont="1" applyBorder="1" applyAlignment="1">
      <alignment horizontal="center" vertical="center"/>
    </xf>
    <xf numFmtId="9" fontId="18" fillId="0" borderId="7" xfId="0" applyNumberFormat="1" applyFont="1" applyBorder="1" applyAlignment="1">
      <alignment horizontal="center" vertical="center"/>
    </xf>
    <xf numFmtId="4" fontId="18" fillId="0" borderId="7" xfId="0" applyNumberFormat="1" applyFont="1" applyBorder="1" applyAlignment="1">
      <alignment horizontal="right" vertical="center"/>
    </xf>
    <xf numFmtId="0" fontId="20" fillId="0" borderId="0" xfId="0" applyFont="1" applyAlignment="1">
      <alignment vertical="center"/>
    </xf>
    <xf numFmtId="4" fontId="20" fillId="0" borderId="0" xfId="0" applyNumberFormat="1" applyFont="1" applyAlignment="1">
      <alignment vertical="center"/>
    </xf>
    <xf numFmtId="0" fontId="21" fillId="0" borderId="0" xfId="0" applyFont="1" applyAlignment="1">
      <alignment vertical="center"/>
    </xf>
    <xf numFmtId="1" fontId="10" fillId="0" borderId="0" xfId="0" applyNumberFormat="1" applyFont="1" applyAlignment="1" applyProtection="1">
      <alignment horizontal="center" vertical="center"/>
      <protection locked="0"/>
    </xf>
    <xf numFmtId="0" fontId="22" fillId="0" borderId="0" xfId="0" applyFont="1" applyAlignment="1">
      <alignment vertical="center"/>
    </xf>
    <xf numFmtId="0" fontId="24" fillId="0" borderId="0" xfId="0" applyFont="1"/>
    <xf numFmtId="2" fontId="24" fillId="0" borderId="0" xfId="0" applyNumberFormat="1" applyFont="1"/>
    <xf numFmtId="0" fontId="25" fillId="0" borderId="0" xfId="0" applyFont="1" applyAlignment="1">
      <alignment vertical="center"/>
    </xf>
    <xf numFmtId="0" fontId="26" fillId="0" borderId="0" xfId="0" applyFont="1" applyAlignment="1">
      <alignment vertical="center"/>
    </xf>
    <xf numFmtId="2" fontId="27" fillId="0" borderId="0" xfId="0" applyNumberFormat="1" applyFont="1" applyAlignment="1">
      <alignment horizontal="right"/>
    </xf>
    <xf numFmtId="0" fontId="24" fillId="0" borderId="0" xfId="0" applyFont="1" applyAlignment="1">
      <alignment vertical="center"/>
    </xf>
    <xf numFmtId="0" fontId="28" fillId="0" borderId="0" xfId="0" applyFont="1" applyAlignment="1">
      <alignment vertical="center"/>
    </xf>
    <xf numFmtId="2" fontId="24" fillId="0" borderId="0" xfId="0" applyNumberFormat="1" applyFont="1" applyAlignment="1">
      <alignment vertical="center"/>
    </xf>
    <xf numFmtId="4" fontId="24" fillId="0" borderId="0" xfId="0" applyNumberFormat="1" applyFont="1" applyAlignment="1">
      <alignment horizontal="right" vertical="center"/>
    </xf>
    <xf numFmtId="0" fontId="29" fillId="0" borderId="0" xfId="0" applyFont="1" applyAlignment="1">
      <alignment horizontal="right" vertical="center"/>
    </xf>
    <xf numFmtId="0" fontId="30" fillId="0" borderId="0" xfId="0" applyFont="1" applyAlignment="1">
      <alignment horizontal="right" vertical="center"/>
    </xf>
    <xf numFmtId="4" fontId="29" fillId="0" borderId="0" xfId="0" applyNumberFormat="1" applyFont="1" applyAlignment="1">
      <alignment vertical="center"/>
    </xf>
    <xf numFmtId="0" fontId="31" fillId="3" borderId="0" xfId="0" applyFont="1" applyFill="1" applyAlignment="1">
      <alignment horizontal="right" vertical="center"/>
    </xf>
    <xf numFmtId="4" fontId="24" fillId="2" borderId="0" xfId="0" applyNumberFormat="1" applyFont="1" applyFill="1" applyAlignment="1" applyProtection="1">
      <alignment vertical="center"/>
      <protection locked="0"/>
    </xf>
    <xf numFmtId="4" fontId="24" fillId="0" borderId="0" xfId="0" applyNumberFormat="1" applyFont="1" applyAlignment="1">
      <alignment vertical="center"/>
    </xf>
    <xf numFmtId="4" fontId="24" fillId="2" borderId="3" xfId="0" applyNumberFormat="1" applyFont="1" applyFill="1" applyBorder="1" applyAlignment="1" applyProtection="1">
      <alignment vertical="center"/>
      <protection locked="0"/>
    </xf>
    <xf numFmtId="0" fontId="30" fillId="0" borderId="0" xfId="0" quotePrefix="1" applyFont="1" applyAlignment="1">
      <alignment horizontal="right" vertical="center"/>
    </xf>
    <xf numFmtId="0" fontId="29" fillId="0" borderId="0" xfId="0" applyFont="1" applyAlignment="1">
      <alignment vertical="center"/>
    </xf>
    <xf numFmtId="4" fontId="32" fillId="0" borderId="1" xfId="0" applyNumberFormat="1" applyFont="1" applyBorder="1" applyAlignment="1">
      <alignment vertical="center"/>
    </xf>
    <xf numFmtId="0" fontId="33" fillId="0" borderId="0" xfId="0" applyFont="1" applyAlignment="1">
      <alignment vertical="center"/>
    </xf>
    <xf numFmtId="0" fontId="36" fillId="0" borderId="7" xfId="0" applyFont="1" applyBorder="1" applyAlignment="1">
      <alignment vertical="center"/>
    </xf>
    <xf numFmtId="4" fontId="36" fillId="0" borderId="7" xfId="0" applyNumberFormat="1" applyFont="1" applyBorder="1" applyAlignment="1">
      <alignment horizontal="right" vertical="center"/>
    </xf>
    <xf numFmtId="0" fontId="36" fillId="0" borderId="7" xfId="0" applyFont="1" applyBorder="1" applyAlignment="1">
      <alignment horizontal="center" vertical="center"/>
    </xf>
    <xf numFmtId="3" fontId="36" fillId="0" borderId="7" xfId="0" applyNumberFormat="1" applyFont="1" applyBorder="1" applyAlignment="1">
      <alignment horizontal="right" vertical="center"/>
    </xf>
    <xf numFmtId="9" fontId="36" fillId="0" borderId="7" xfId="0" applyNumberFormat="1" applyFont="1" applyBorder="1" applyAlignment="1">
      <alignment horizontal="center" vertical="center"/>
    </xf>
    <xf numFmtId="0" fontId="36" fillId="0" borderId="7" xfId="0" applyFont="1" applyBorder="1" applyAlignment="1">
      <alignment horizontal="right" vertical="center"/>
    </xf>
    <xf numFmtId="0" fontId="24" fillId="0" borderId="4" xfId="0" applyFont="1" applyBorder="1" applyAlignment="1">
      <alignment vertical="center"/>
    </xf>
    <xf numFmtId="3" fontId="32" fillId="0" borderId="0" xfId="0" applyNumberFormat="1" applyFont="1" applyAlignment="1">
      <alignment vertical="center"/>
    </xf>
    <xf numFmtId="4" fontId="24" fillId="0" borderId="0" xfId="0" applyNumberFormat="1" applyFont="1"/>
    <xf numFmtId="0" fontId="37" fillId="0" borderId="0" xfId="0" applyFont="1"/>
    <xf numFmtId="0" fontId="38" fillId="0" borderId="0" xfId="0" applyFont="1" applyAlignment="1">
      <alignment vertical="center"/>
    </xf>
    <xf numFmtId="0" fontId="39" fillId="0" borderId="0" xfId="0" applyFont="1"/>
    <xf numFmtId="43" fontId="39" fillId="0" borderId="0" xfId="1" applyFont="1"/>
    <xf numFmtId="0" fontId="40" fillId="0" borderId="0" xfId="0" applyFont="1"/>
    <xf numFmtId="0" fontId="35" fillId="3" borderId="6" xfId="0" applyFont="1" applyFill="1" applyBorder="1" applyAlignment="1">
      <alignment horizontal="center" vertical="center" wrapText="1"/>
    </xf>
    <xf numFmtId="0" fontId="35" fillId="3" borderId="0" xfId="0" applyFont="1" applyFill="1" applyAlignment="1">
      <alignment horizontal="center" vertical="center" wrapText="1"/>
    </xf>
    <xf numFmtId="0" fontId="36" fillId="0" borderId="7" xfId="0" applyFont="1" applyBorder="1" applyAlignment="1">
      <alignment horizontal="center" vertical="center"/>
    </xf>
    <xf numFmtId="0" fontId="38" fillId="0" borderId="0" xfId="0" applyFont="1" applyAlignment="1">
      <alignment horizontal="left" vertical="top" wrapText="1"/>
    </xf>
    <xf numFmtId="0" fontId="34" fillId="3" borderId="0" xfId="0" applyFont="1" applyFill="1" applyAlignment="1">
      <alignment horizontal="center" vertical="center"/>
    </xf>
    <xf numFmtId="0" fontId="34" fillId="3" borderId="4" xfId="0" applyFont="1" applyFill="1" applyBorder="1" applyAlignment="1">
      <alignment horizontal="center" vertical="center"/>
    </xf>
    <xf numFmtId="0" fontId="35" fillId="3" borderId="5" xfId="0" applyFont="1" applyFill="1" applyBorder="1" applyAlignment="1">
      <alignment horizontal="center" vertical="center"/>
    </xf>
    <xf numFmtId="0" fontId="35"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wrapText="1"/>
    </xf>
    <xf numFmtId="0" fontId="8" fillId="3" borderId="0" xfId="0" applyFont="1" applyFill="1" applyAlignment="1">
      <alignment horizontal="center" vertical="center" wrapText="1"/>
    </xf>
    <xf numFmtId="0" fontId="17" fillId="3" borderId="0" xfId="0" applyFont="1" applyFill="1" applyAlignment="1">
      <alignment horizontal="center" vertical="center"/>
    </xf>
    <xf numFmtId="0" fontId="17" fillId="3" borderId="4" xfId="0" applyFont="1" applyFill="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91440</xdr:colOff>
      <xdr:row>0</xdr:row>
      <xdr:rowOff>167640</xdr:rowOff>
    </xdr:from>
    <xdr:to>
      <xdr:col>2</xdr:col>
      <xdr:colOff>367030</xdr:colOff>
      <xdr:row>0</xdr:row>
      <xdr:rowOff>618173</xdr:rowOff>
    </xdr:to>
    <xdr:pic>
      <xdr:nvPicPr>
        <xdr:cNvPr id="3" name="Picture 2">
          <a:extLst>
            <a:ext uri="{FF2B5EF4-FFF2-40B4-BE49-F238E27FC236}">
              <a16:creationId xmlns:a16="http://schemas.microsoft.com/office/drawing/2014/main" id="{7FB8FF01-FA10-4817-B5F9-21DEE9D537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580" y="167640"/>
          <a:ext cx="793750" cy="4479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53340</xdr:colOff>
      <xdr:row>0</xdr:row>
      <xdr:rowOff>175260</xdr:rowOff>
    </xdr:from>
    <xdr:to>
      <xdr:col>2</xdr:col>
      <xdr:colOff>325120</xdr:colOff>
      <xdr:row>0</xdr:row>
      <xdr:rowOff>634683</xdr:rowOff>
    </xdr:to>
    <xdr:pic>
      <xdr:nvPicPr>
        <xdr:cNvPr id="2" name="Picture 1">
          <a:extLst>
            <a:ext uri="{FF2B5EF4-FFF2-40B4-BE49-F238E27FC236}">
              <a16:creationId xmlns:a16="http://schemas.microsoft.com/office/drawing/2014/main" id="{0E86ABD8-6830-4431-956A-2949E4D6BB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75260"/>
          <a:ext cx="797560" cy="4479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N33"/>
  <sheetViews>
    <sheetView showGridLines="0" showRowColHeaders="0" tabSelected="1" workbookViewId="0">
      <selection activeCell="I6" sqref="I6"/>
    </sheetView>
  </sheetViews>
  <sheetFormatPr defaultRowHeight="14" x14ac:dyDescent="0.3"/>
  <cols>
    <col min="1" max="1" width="5.08984375" style="68" customWidth="1"/>
    <col min="2" max="2" width="7.54296875" style="68" customWidth="1"/>
    <col min="3" max="3" width="13.08984375" style="68" customWidth="1"/>
    <col min="4" max="4" width="7.90625" style="40" customWidth="1"/>
    <col min="5" max="5" width="13" style="40" customWidth="1"/>
    <col min="6" max="6" width="16.54296875" style="40" customWidth="1"/>
    <col min="7" max="7" width="13.36328125" style="40" customWidth="1"/>
    <col min="8" max="8" width="8.7265625" style="40"/>
    <col min="9" max="9" width="16" style="40" customWidth="1"/>
    <col min="10" max="10" width="15.36328125" style="40" customWidth="1"/>
    <col min="11" max="11" width="15" style="40" customWidth="1"/>
    <col min="12" max="16384" width="8.7265625" style="40"/>
  </cols>
  <sheetData>
    <row r="1" spans="1:14" ht="50" customHeight="1" x14ac:dyDescent="0.3">
      <c r="A1" s="40"/>
      <c r="B1" s="40"/>
      <c r="C1" s="40"/>
      <c r="F1" s="41"/>
    </row>
    <row r="2" spans="1:14" ht="30" customHeight="1" x14ac:dyDescent="0.5">
      <c r="A2" s="40"/>
      <c r="B2" s="42" t="s">
        <v>52</v>
      </c>
      <c r="C2" s="43"/>
      <c r="D2" s="43"/>
      <c r="E2" s="43"/>
      <c r="F2" s="44"/>
      <c r="I2" s="44" t="s">
        <v>4</v>
      </c>
    </row>
    <row r="3" spans="1:14" s="45" customFormat="1" ht="20.25" customHeight="1" x14ac:dyDescent="0.35">
      <c r="C3" s="46"/>
      <c r="D3" s="46"/>
      <c r="E3" s="46"/>
      <c r="F3" s="47"/>
      <c r="N3" s="48"/>
    </row>
    <row r="4" spans="1:14" s="45" customFormat="1" ht="20.25" customHeight="1" x14ac:dyDescent="0.35">
      <c r="B4" s="46" t="s">
        <v>3</v>
      </c>
      <c r="C4" s="46"/>
      <c r="D4" s="46"/>
      <c r="E4" s="46"/>
      <c r="F4" s="47"/>
      <c r="I4" s="49" t="s">
        <v>43</v>
      </c>
      <c r="N4" s="48"/>
    </row>
    <row r="5" spans="1:14" s="45" customFormat="1" ht="20.25" customHeight="1" x14ac:dyDescent="0.35">
      <c r="A5" s="50"/>
      <c r="C5" s="51"/>
      <c r="I5" s="52" t="s">
        <v>41</v>
      </c>
    </row>
    <row r="6" spans="1:14" s="45" customFormat="1" ht="20.25" customHeight="1" x14ac:dyDescent="0.35">
      <c r="A6" s="50"/>
      <c r="B6" s="45" t="s">
        <v>31</v>
      </c>
      <c r="C6" s="51"/>
      <c r="I6" s="53">
        <v>6000</v>
      </c>
    </row>
    <row r="7" spans="1:14" s="45" customFormat="1" ht="20.25" customHeight="1" x14ac:dyDescent="0.35">
      <c r="A7" s="50"/>
      <c r="C7" s="54"/>
      <c r="I7" s="51"/>
    </row>
    <row r="8" spans="1:14" s="45" customFormat="1" ht="20.25" customHeight="1" x14ac:dyDescent="0.35">
      <c r="A8" s="50"/>
      <c r="B8" s="45" t="s">
        <v>32</v>
      </c>
      <c r="C8" s="54"/>
      <c r="I8" s="53">
        <v>0</v>
      </c>
    </row>
    <row r="9" spans="1:14" s="45" customFormat="1" ht="20.25" customHeight="1" x14ac:dyDescent="0.35">
      <c r="A9" s="50"/>
      <c r="C9" s="54"/>
      <c r="I9" s="51"/>
    </row>
    <row r="10" spans="1:14" s="45" customFormat="1" ht="20.25" customHeight="1" x14ac:dyDescent="0.35">
      <c r="A10" s="50"/>
      <c r="B10" s="45" t="s">
        <v>33</v>
      </c>
      <c r="C10" s="54"/>
      <c r="I10" s="54">
        <f>I6-I8</f>
        <v>6000</v>
      </c>
    </row>
    <row r="11" spans="1:14" s="45" customFormat="1" ht="20.25" customHeight="1" x14ac:dyDescent="0.35">
      <c r="A11" s="50"/>
      <c r="C11" s="54"/>
      <c r="I11" s="54"/>
    </row>
    <row r="12" spans="1:14" s="45" customFormat="1" ht="20.25" customHeight="1" x14ac:dyDescent="0.35">
      <c r="A12" s="50"/>
      <c r="B12" s="45" t="s">
        <v>34</v>
      </c>
      <c r="C12" s="54"/>
      <c r="I12" s="54">
        <f>K27</f>
        <v>2065</v>
      </c>
    </row>
    <row r="13" spans="1:14" s="45" customFormat="1" ht="20.25" customHeight="1" x14ac:dyDescent="0.35">
      <c r="A13" s="50"/>
      <c r="B13" s="45" t="s">
        <v>35</v>
      </c>
      <c r="C13" s="54"/>
      <c r="I13" s="55"/>
    </row>
    <row r="14" spans="1:14" s="45" customFormat="1" ht="20.25" customHeight="1" x14ac:dyDescent="0.35">
      <c r="A14" s="56"/>
      <c r="B14" s="57" t="s">
        <v>36</v>
      </c>
      <c r="C14" s="54"/>
      <c r="I14" s="51">
        <f>IF(I13&gt;I12,0,I12-I13)</f>
        <v>2065</v>
      </c>
    </row>
    <row r="15" spans="1:14" s="45" customFormat="1" ht="20.25" customHeight="1" x14ac:dyDescent="0.35">
      <c r="A15" s="56"/>
      <c r="B15" s="45" t="s">
        <v>0</v>
      </c>
      <c r="C15" s="54"/>
      <c r="I15" s="54">
        <f>I14*0.03</f>
        <v>61.949999999999996</v>
      </c>
    </row>
    <row r="16" spans="1:14" s="45" customFormat="1" ht="20.25" customHeight="1" x14ac:dyDescent="0.35">
      <c r="A16" s="56"/>
      <c r="B16" s="57" t="s">
        <v>37</v>
      </c>
      <c r="C16" s="54"/>
      <c r="I16" s="58">
        <f>I14+I15</f>
        <v>2126.9499999999998</v>
      </c>
    </row>
    <row r="17" spans="1:11" s="45" customFormat="1" ht="20.25" customHeight="1" x14ac:dyDescent="0.35">
      <c r="A17" s="56"/>
      <c r="C17" s="54"/>
    </row>
    <row r="18" spans="1:11" s="45" customFormat="1" ht="20.25" customHeight="1" x14ac:dyDescent="0.35">
      <c r="B18" s="59" t="s">
        <v>42</v>
      </c>
      <c r="C18" s="54"/>
      <c r="J18" s="49"/>
      <c r="K18" s="49"/>
    </row>
    <row r="19" spans="1:11" s="45" customFormat="1" ht="20.25" customHeight="1" x14ac:dyDescent="0.35">
      <c r="B19" s="78" t="s">
        <v>44</v>
      </c>
      <c r="C19" s="78"/>
      <c r="D19" s="78"/>
      <c r="E19" s="79"/>
      <c r="F19" s="80" t="s">
        <v>22</v>
      </c>
      <c r="G19" s="81"/>
      <c r="H19" s="80" t="s">
        <v>45</v>
      </c>
      <c r="I19" s="81"/>
      <c r="J19" s="74" t="s">
        <v>44</v>
      </c>
      <c r="K19" s="75" t="s">
        <v>46</v>
      </c>
    </row>
    <row r="20" spans="1:11" s="45" customFormat="1" ht="20.25" customHeight="1" x14ac:dyDescent="0.35">
      <c r="B20" s="78"/>
      <c r="C20" s="78"/>
      <c r="D20" s="78"/>
      <c r="E20" s="79"/>
      <c r="F20" s="80"/>
      <c r="G20" s="81"/>
      <c r="H20" s="80"/>
      <c r="I20" s="81"/>
      <c r="J20" s="74"/>
      <c r="K20" s="75"/>
    </row>
    <row r="21" spans="1:11" s="45" customFormat="1" ht="20.25" customHeight="1" x14ac:dyDescent="0.35">
      <c r="B21" s="60" t="s">
        <v>13</v>
      </c>
      <c r="C21" s="61">
        <v>0</v>
      </c>
      <c r="D21" s="62" t="s">
        <v>14</v>
      </c>
      <c r="E21" s="63">
        <v>100</v>
      </c>
      <c r="F21" s="62" t="s">
        <v>15</v>
      </c>
      <c r="G21" s="64">
        <v>0</v>
      </c>
      <c r="H21" s="62" t="s">
        <v>16</v>
      </c>
      <c r="I21" s="65" t="s">
        <v>17</v>
      </c>
      <c r="J21" s="61">
        <f>IF(I10&lt;E21,0,0)</f>
        <v>0</v>
      </c>
      <c r="K21" s="61">
        <v>0</v>
      </c>
    </row>
    <row r="22" spans="1:11" s="45" customFormat="1" ht="20.25" customHeight="1" x14ac:dyDescent="0.35">
      <c r="A22" s="54"/>
      <c r="B22" s="60" t="s">
        <v>13</v>
      </c>
      <c r="C22" s="61">
        <f>E21+0.01</f>
        <v>100.01</v>
      </c>
      <c r="D22" s="62" t="s">
        <v>14</v>
      </c>
      <c r="E22" s="63">
        <v>300</v>
      </c>
      <c r="F22" s="62" t="s">
        <v>15</v>
      </c>
      <c r="G22" s="64">
        <v>0.2</v>
      </c>
      <c r="H22" s="62" t="s">
        <v>16</v>
      </c>
      <c r="I22" s="61">
        <v>20</v>
      </c>
      <c r="J22" s="61">
        <f>IF(I10&gt;=C22,IF(I10&lt;=E22,I10,0),0)</f>
        <v>0</v>
      </c>
      <c r="K22" s="61">
        <f>IF(J22&gt;0,(J22*G22)-I22,0)</f>
        <v>0</v>
      </c>
    </row>
    <row r="23" spans="1:11" s="45" customFormat="1" ht="20.25" customHeight="1" x14ac:dyDescent="0.35">
      <c r="A23" s="54"/>
      <c r="B23" s="60" t="s">
        <v>13</v>
      </c>
      <c r="C23" s="61">
        <f t="shared" ref="C23:C26" si="0">E22+0.01</f>
        <v>300.01</v>
      </c>
      <c r="D23" s="62" t="s">
        <v>14</v>
      </c>
      <c r="E23" s="63">
        <v>1000</v>
      </c>
      <c r="F23" s="62" t="s">
        <v>15</v>
      </c>
      <c r="G23" s="64">
        <v>0.25</v>
      </c>
      <c r="H23" s="62" t="s">
        <v>16</v>
      </c>
      <c r="I23" s="61">
        <v>35</v>
      </c>
      <c r="J23" s="61">
        <f>IF(I10&gt;=C23,IF(I10&lt;=E23,I10,0),0)</f>
        <v>0</v>
      </c>
      <c r="K23" s="61">
        <f>IF(J23&gt;0,(J23*G23)-I23,0)</f>
        <v>0</v>
      </c>
    </row>
    <row r="24" spans="1:11" s="45" customFormat="1" ht="20.25" customHeight="1" x14ac:dyDescent="0.35">
      <c r="A24" s="54"/>
      <c r="B24" s="60" t="s">
        <v>13</v>
      </c>
      <c r="C24" s="61">
        <f t="shared" si="0"/>
        <v>1000.01</v>
      </c>
      <c r="D24" s="62" t="s">
        <v>14</v>
      </c>
      <c r="E24" s="63">
        <v>2000</v>
      </c>
      <c r="F24" s="62" t="s">
        <v>15</v>
      </c>
      <c r="G24" s="64">
        <v>0.3</v>
      </c>
      <c r="H24" s="62" t="s">
        <v>16</v>
      </c>
      <c r="I24" s="61">
        <v>85</v>
      </c>
      <c r="J24" s="61">
        <f>IF(I10&gt;=C24,IF(I10&lt;=E24,I10,0),0)</f>
        <v>0</v>
      </c>
      <c r="K24" s="61">
        <f>IF(J24&gt;0,(J24*G24)-I24,0)</f>
        <v>0</v>
      </c>
    </row>
    <row r="25" spans="1:11" s="45" customFormat="1" ht="20.25" customHeight="1" x14ac:dyDescent="0.35">
      <c r="A25" s="54"/>
      <c r="B25" s="60" t="s">
        <v>13</v>
      </c>
      <c r="C25" s="61">
        <f t="shared" si="0"/>
        <v>2000.01</v>
      </c>
      <c r="D25" s="62" t="s">
        <v>14</v>
      </c>
      <c r="E25" s="63">
        <v>3000</v>
      </c>
      <c r="F25" s="62" t="s">
        <v>15</v>
      </c>
      <c r="G25" s="64">
        <v>0.35</v>
      </c>
      <c r="H25" s="62" t="s">
        <v>16</v>
      </c>
      <c r="I25" s="61">
        <v>185</v>
      </c>
      <c r="J25" s="61">
        <f>IF(I10&gt;=C25,IF(I10&lt;=E25,I10,0),0)</f>
        <v>0</v>
      </c>
      <c r="K25" s="61">
        <f>IF(J25&gt;0,(J25*G25)-I25,0)</f>
        <v>0</v>
      </c>
    </row>
    <row r="26" spans="1:11" s="45" customFormat="1" ht="20.25" customHeight="1" x14ac:dyDescent="0.35">
      <c r="A26" s="54"/>
      <c r="B26" s="60" t="s">
        <v>13</v>
      </c>
      <c r="C26" s="61">
        <f t="shared" si="0"/>
        <v>3000.01</v>
      </c>
      <c r="D26" s="76" t="s">
        <v>18</v>
      </c>
      <c r="E26" s="76"/>
      <c r="F26" s="62" t="s">
        <v>15</v>
      </c>
      <c r="G26" s="64">
        <v>0.4</v>
      </c>
      <c r="H26" s="62" t="s">
        <v>16</v>
      </c>
      <c r="I26" s="61">
        <v>335</v>
      </c>
      <c r="J26" s="61">
        <f>IF(I10&gt;=C26,I10,0)</f>
        <v>6000</v>
      </c>
      <c r="K26" s="61">
        <f>IF(J26&gt;0,(J26*G26)-I26,0)</f>
        <v>2065</v>
      </c>
    </row>
    <row r="27" spans="1:11" s="45" customFormat="1" ht="20.25" customHeight="1" x14ac:dyDescent="0.35">
      <c r="A27" s="54"/>
      <c r="B27" s="54"/>
      <c r="C27" s="54"/>
      <c r="G27" s="66"/>
      <c r="J27" s="67">
        <f>SUM(J21:J26)</f>
        <v>6000</v>
      </c>
      <c r="K27" s="67">
        <f>SUM(K21:K26)</f>
        <v>2065</v>
      </c>
    </row>
    <row r="29" spans="1:11" s="69" customFormat="1" ht="11.5" x14ac:dyDescent="0.25">
      <c r="B29" s="70" t="s">
        <v>47</v>
      </c>
      <c r="C29" s="71"/>
      <c r="D29" s="72"/>
      <c r="E29" s="71"/>
      <c r="F29" s="73"/>
    </row>
    <row r="30" spans="1:11" s="69" customFormat="1" ht="22.25" customHeight="1" x14ac:dyDescent="0.2">
      <c r="B30" s="77" t="s">
        <v>48</v>
      </c>
      <c r="C30" s="77"/>
      <c r="D30" s="77"/>
      <c r="E30" s="77"/>
      <c r="F30" s="77"/>
    </row>
    <row r="31" spans="1:11" s="69" customFormat="1" ht="11.5" x14ac:dyDescent="0.25">
      <c r="B31" s="70" t="s">
        <v>49</v>
      </c>
      <c r="C31" s="71"/>
      <c r="D31" s="72"/>
      <c r="E31" s="71"/>
      <c r="F31" s="73"/>
    </row>
    <row r="32" spans="1:11" s="69" customFormat="1" ht="11.5" x14ac:dyDescent="0.25">
      <c r="B32" s="70" t="s">
        <v>50</v>
      </c>
      <c r="C32" s="71"/>
      <c r="D32" s="72"/>
      <c r="E32" s="71"/>
      <c r="F32" s="73"/>
    </row>
    <row r="33" spans="2:6" s="69" customFormat="1" ht="11.5" x14ac:dyDescent="0.25">
      <c r="B33" s="70" t="s">
        <v>51</v>
      </c>
      <c r="C33" s="71"/>
      <c r="D33" s="72"/>
      <c r="E33" s="71"/>
      <c r="F33" s="73"/>
    </row>
  </sheetData>
  <sheetProtection algorithmName="SHA-512" hashValue="ywxvip+wUlDw9YB6rWXy+dmJrWwM36leK/b9ZpvjW7xMCiBYulvPQKqXhGqgVrDsK+5doABWyCWS9HIQtxvJ0Q==" saltValue="oBD0aJ9Ft4iN0LQ3eYJMLA==" spinCount="100000" sheet="1" objects="1" scenarios="1" selectLockedCells="1"/>
  <mergeCells count="7">
    <mergeCell ref="J19:J20"/>
    <mergeCell ref="K19:K20"/>
    <mergeCell ref="D26:E26"/>
    <mergeCell ref="B30:F30"/>
    <mergeCell ref="B19:E20"/>
    <mergeCell ref="F19:G20"/>
    <mergeCell ref="H19:I2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N65"/>
  <sheetViews>
    <sheetView showGridLines="0" workbookViewId="0">
      <selection activeCell="I11" sqref="I11"/>
    </sheetView>
  </sheetViews>
  <sheetFormatPr defaultRowHeight="14.5" x14ac:dyDescent="0.35"/>
  <cols>
    <col min="1" max="1" width="4.6328125" style="1" customWidth="1"/>
    <col min="2" max="2" width="7.54296875" style="1" customWidth="1"/>
    <col min="3" max="3" width="13.08984375" style="1" customWidth="1"/>
    <col min="4" max="4" width="7.90625" customWidth="1"/>
    <col min="5" max="5" width="13" customWidth="1"/>
    <col min="6" max="6" width="16.54296875" customWidth="1"/>
    <col min="7" max="7" width="13.36328125" customWidth="1"/>
    <col min="9" max="9" width="16" customWidth="1"/>
    <col min="10" max="10" width="15.36328125" customWidth="1"/>
    <col min="11" max="11" width="15" customWidth="1"/>
  </cols>
  <sheetData>
    <row r="1" spans="1:14" ht="50.5" customHeight="1" x14ac:dyDescent="0.35">
      <c r="A1"/>
      <c r="B1"/>
      <c r="C1"/>
      <c r="F1" s="2"/>
    </row>
    <row r="2" spans="1:14" ht="30" customHeight="1" x14ac:dyDescent="0.65">
      <c r="A2"/>
      <c r="B2" s="8" t="s">
        <v>53</v>
      </c>
      <c r="C2" s="3"/>
      <c r="D2" s="3"/>
      <c r="E2" s="3"/>
      <c r="F2" s="4"/>
      <c r="I2" s="4" t="s">
        <v>4</v>
      </c>
    </row>
    <row r="3" spans="1:14" s="5" customFormat="1" ht="20.25" customHeight="1" x14ac:dyDescent="0.35">
      <c r="B3" s="37"/>
      <c r="F3" s="7"/>
      <c r="N3" s="12"/>
    </row>
    <row r="4" spans="1:14" s="5" customFormat="1" ht="20.25" customHeight="1" x14ac:dyDescent="0.35">
      <c r="B4" s="6" t="s">
        <v>3</v>
      </c>
      <c r="C4" s="6"/>
      <c r="D4" s="6"/>
      <c r="E4" s="6"/>
      <c r="F4" s="7"/>
      <c r="N4" s="13"/>
    </row>
    <row r="5" spans="1:14" s="5" customFormat="1" ht="20.25" customHeight="1" x14ac:dyDescent="0.35">
      <c r="B5" s="10" t="s">
        <v>39</v>
      </c>
      <c r="C5" s="6"/>
      <c r="D5" s="6"/>
      <c r="E5" s="6"/>
      <c r="F5" s="7"/>
      <c r="I5" s="9">
        <v>1</v>
      </c>
      <c r="J5" s="39" t="s">
        <v>40</v>
      </c>
      <c r="N5" s="13"/>
    </row>
    <row r="6" spans="1:14" s="5" customFormat="1" ht="3.5" customHeight="1" x14ac:dyDescent="0.35">
      <c r="B6" s="10"/>
      <c r="C6" s="6"/>
      <c r="D6" s="6"/>
      <c r="E6" s="6"/>
      <c r="F6" s="7"/>
      <c r="I6" s="38"/>
      <c r="J6" s="39"/>
      <c r="N6" s="13"/>
    </row>
    <row r="7" spans="1:14" s="5" customFormat="1" ht="20.25" customHeight="1" x14ac:dyDescent="0.35">
      <c r="B7" s="10" t="s">
        <v>38</v>
      </c>
      <c r="C7" s="6"/>
      <c r="D7" s="6"/>
      <c r="E7" s="6"/>
      <c r="F7" s="7"/>
      <c r="I7" s="9">
        <v>12</v>
      </c>
      <c r="J7" s="39" t="s">
        <v>40</v>
      </c>
      <c r="N7" s="13"/>
    </row>
    <row r="8" spans="1:14" s="5" customFormat="1" ht="6.5" customHeight="1" x14ac:dyDescent="0.35">
      <c r="B8" s="10"/>
      <c r="C8" s="6"/>
      <c r="D8" s="6"/>
      <c r="E8" s="6"/>
      <c r="F8" s="7"/>
      <c r="I8" s="14"/>
      <c r="N8" s="13"/>
    </row>
    <row r="9" spans="1:14" s="5" customFormat="1" ht="20.25" customHeight="1" x14ac:dyDescent="0.35">
      <c r="B9" s="6"/>
      <c r="C9" s="6"/>
      <c r="D9" s="6"/>
      <c r="E9" s="6"/>
      <c r="F9" s="7"/>
      <c r="I9" s="11" t="s">
        <v>43</v>
      </c>
      <c r="N9" s="13"/>
    </row>
    <row r="10" spans="1:14" s="5" customFormat="1" ht="20.25" customHeight="1" x14ac:dyDescent="0.35">
      <c r="A10" s="28"/>
      <c r="C10" s="15"/>
      <c r="I10" s="16" t="s">
        <v>5</v>
      </c>
    </row>
    <row r="11" spans="1:14" s="5" customFormat="1" ht="20.25" customHeight="1" x14ac:dyDescent="0.35">
      <c r="A11" s="28"/>
      <c r="B11" s="5" t="s">
        <v>31</v>
      </c>
      <c r="C11" s="15"/>
      <c r="I11" s="25">
        <v>3000</v>
      </c>
    </row>
    <row r="12" spans="1:14" s="5" customFormat="1" ht="20.25" customHeight="1" x14ac:dyDescent="0.35">
      <c r="A12" s="28"/>
      <c r="B12" s="5" t="s">
        <v>30</v>
      </c>
      <c r="C12" s="17"/>
      <c r="I12" s="26"/>
    </row>
    <row r="13" spans="1:14" s="5" customFormat="1" ht="20.25" customHeight="1" x14ac:dyDescent="0.35">
      <c r="A13" s="29"/>
      <c r="B13" s="18" t="s">
        <v>7</v>
      </c>
      <c r="C13" s="17"/>
      <c r="I13" s="19">
        <f>SUM(I11:I12)</f>
        <v>3000</v>
      </c>
    </row>
    <row r="14" spans="1:14" s="5" customFormat="1" ht="20.25" customHeight="1" x14ac:dyDescent="0.35">
      <c r="A14" s="28"/>
      <c r="C14" s="17"/>
      <c r="I14" s="15"/>
    </row>
    <row r="15" spans="1:14" s="5" customFormat="1" ht="20.25" customHeight="1" x14ac:dyDescent="0.35">
      <c r="A15" s="28"/>
      <c r="B15" s="5" t="s">
        <v>32</v>
      </c>
      <c r="C15" s="17"/>
      <c r="I15" s="25">
        <v>0</v>
      </c>
    </row>
    <row r="16" spans="1:14" s="5" customFormat="1" ht="20.25" customHeight="1" x14ac:dyDescent="0.35">
      <c r="A16" s="28"/>
      <c r="B16" s="18" t="s">
        <v>6</v>
      </c>
      <c r="C16" s="17"/>
      <c r="I16" s="19">
        <f>SUM(I15:I15)</f>
        <v>0</v>
      </c>
    </row>
    <row r="17" spans="1:9" s="5" customFormat="1" ht="20.25" customHeight="1" x14ac:dyDescent="0.35">
      <c r="A17" s="28"/>
      <c r="C17" s="17"/>
      <c r="I17" s="15"/>
    </row>
    <row r="18" spans="1:9" s="5" customFormat="1" ht="20.25" customHeight="1" x14ac:dyDescent="0.35">
      <c r="A18" s="28"/>
      <c r="B18" s="5" t="s">
        <v>8</v>
      </c>
      <c r="C18" s="17"/>
      <c r="I18" s="17">
        <f>I13-I16-I12</f>
        <v>3000</v>
      </c>
    </row>
    <row r="19" spans="1:9" s="5" customFormat="1" ht="20.25" customHeight="1" x14ac:dyDescent="0.35">
      <c r="A19" s="28"/>
      <c r="B19" s="18" t="s">
        <v>23</v>
      </c>
      <c r="C19" s="15"/>
      <c r="D19" s="18"/>
      <c r="E19" s="18"/>
      <c r="F19" s="18"/>
      <c r="G19" s="18"/>
      <c r="H19" s="18"/>
      <c r="I19" s="15">
        <f>I18*I7/I5</f>
        <v>36000</v>
      </c>
    </row>
    <row r="20" spans="1:9" s="5" customFormat="1" ht="20.25" customHeight="1" x14ac:dyDescent="0.35">
      <c r="A20" s="28"/>
      <c r="C20" s="17"/>
      <c r="I20" s="17"/>
    </row>
    <row r="21" spans="1:9" s="5" customFormat="1" ht="20.25" customHeight="1" x14ac:dyDescent="0.35">
      <c r="A21" s="28"/>
      <c r="B21" s="5" t="s">
        <v>9</v>
      </c>
      <c r="C21" s="17"/>
      <c r="I21" s="17">
        <f>I12</f>
        <v>0</v>
      </c>
    </row>
    <row r="22" spans="1:9" s="5" customFormat="1" ht="20.25" customHeight="1" x14ac:dyDescent="0.35">
      <c r="A22" s="28"/>
      <c r="B22" s="18" t="s">
        <v>24</v>
      </c>
      <c r="C22" s="15"/>
      <c r="D22" s="18"/>
      <c r="E22" s="18"/>
      <c r="F22" s="18"/>
      <c r="G22" s="18"/>
      <c r="H22" s="18"/>
      <c r="I22" s="15">
        <f>I19+I21</f>
        <v>36000</v>
      </c>
    </row>
    <row r="23" spans="1:9" s="5" customFormat="1" ht="20.25" customHeight="1" x14ac:dyDescent="0.35">
      <c r="A23" s="28"/>
      <c r="C23" s="17"/>
      <c r="I23" s="17"/>
    </row>
    <row r="24" spans="1:9" s="5" customFormat="1" ht="20.25" customHeight="1" x14ac:dyDescent="0.35">
      <c r="A24" s="29"/>
      <c r="B24" s="5" t="s">
        <v>25</v>
      </c>
      <c r="C24" s="17"/>
      <c r="I24" s="17">
        <f>K59</f>
        <v>10380</v>
      </c>
    </row>
    <row r="25" spans="1:9" s="5" customFormat="1" ht="20.25" customHeight="1" x14ac:dyDescent="0.35">
      <c r="A25" s="29"/>
      <c r="B25" s="5" t="s">
        <v>26</v>
      </c>
      <c r="C25" s="17"/>
      <c r="I25" s="17">
        <f>K48</f>
        <v>10380</v>
      </c>
    </row>
    <row r="26" spans="1:9" s="5" customFormat="1" ht="20.25" customHeight="1" x14ac:dyDescent="0.35">
      <c r="A26" s="29"/>
      <c r="B26" s="18" t="s">
        <v>10</v>
      </c>
      <c r="C26" s="17"/>
      <c r="I26" s="19">
        <f>I24-I25</f>
        <v>0</v>
      </c>
    </row>
    <row r="27" spans="1:9" s="5" customFormat="1" ht="20.25" customHeight="1" x14ac:dyDescent="0.35">
      <c r="A27" s="28"/>
      <c r="C27" s="17"/>
      <c r="I27" s="17"/>
    </row>
    <row r="28" spans="1:9" s="5" customFormat="1" ht="20.25" customHeight="1" x14ac:dyDescent="0.35">
      <c r="A28" s="28"/>
      <c r="B28" s="5" t="s">
        <v>11</v>
      </c>
      <c r="C28" s="17"/>
      <c r="I28" s="17">
        <f>I25/I7*I5</f>
        <v>865</v>
      </c>
    </row>
    <row r="29" spans="1:9" s="5" customFormat="1" ht="20.25" customHeight="1" x14ac:dyDescent="0.35">
      <c r="A29" s="29"/>
      <c r="B29" s="5" t="s">
        <v>27</v>
      </c>
      <c r="C29" s="17"/>
      <c r="I29" s="17">
        <f>I26</f>
        <v>0</v>
      </c>
    </row>
    <row r="30" spans="1:9" s="5" customFormat="1" ht="20.25" customHeight="1" x14ac:dyDescent="0.35">
      <c r="A30" s="28"/>
      <c r="B30" s="5" t="s">
        <v>19</v>
      </c>
      <c r="C30" s="17"/>
      <c r="I30" s="27">
        <v>300</v>
      </c>
    </row>
    <row r="31" spans="1:9" s="5" customFormat="1" ht="20.25" customHeight="1" x14ac:dyDescent="0.35">
      <c r="A31" s="29"/>
      <c r="B31" s="18" t="s">
        <v>20</v>
      </c>
      <c r="C31" s="17"/>
      <c r="I31" s="15">
        <f>IF(I30&gt;I28+I29,0,I28+I29-I30)</f>
        <v>565</v>
      </c>
    </row>
    <row r="32" spans="1:9" s="5" customFormat="1" ht="20.25" customHeight="1" x14ac:dyDescent="0.35">
      <c r="A32" s="29"/>
      <c r="B32" s="5" t="s">
        <v>0</v>
      </c>
      <c r="C32" s="17"/>
      <c r="I32" s="17">
        <f>I31*0.03</f>
        <v>16.95</v>
      </c>
    </row>
    <row r="33" spans="1:11" s="5" customFormat="1" ht="20.25" customHeight="1" x14ac:dyDescent="0.35">
      <c r="A33" s="29"/>
      <c r="B33" s="18" t="s">
        <v>12</v>
      </c>
      <c r="C33" s="17"/>
      <c r="I33" s="19">
        <f>I31+I32</f>
        <v>581.95000000000005</v>
      </c>
    </row>
    <row r="34" spans="1:11" s="5" customFormat="1" ht="20.25" customHeight="1" x14ac:dyDescent="0.35">
      <c r="A34" s="28"/>
      <c r="B34" s="5" t="s">
        <v>1</v>
      </c>
      <c r="C34" s="17"/>
      <c r="I34" s="25">
        <v>0</v>
      </c>
    </row>
    <row r="35" spans="1:11" s="5" customFormat="1" ht="20.25" customHeight="1" thickBot="1" x14ac:dyDescent="0.4">
      <c r="A35" s="29"/>
      <c r="B35" s="18" t="s">
        <v>2</v>
      </c>
      <c r="C35" s="17"/>
      <c r="I35" s="20">
        <f>I33-I34</f>
        <v>581.95000000000005</v>
      </c>
    </row>
    <row r="36" spans="1:11" s="5" customFormat="1" ht="20.25" customHeight="1" thickTop="1" x14ac:dyDescent="0.35">
      <c r="A36" s="29"/>
      <c r="C36" s="17"/>
    </row>
    <row r="37" spans="1:11" s="5" customFormat="1" ht="20.25" customHeight="1" x14ac:dyDescent="0.35">
      <c r="A37" s="29"/>
      <c r="B37" s="35" t="s">
        <v>21</v>
      </c>
      <c r="C37" s="36"/>
      <c r="D37" s="35"/>
      <c r="E37" s="35"/>
      <c r="F37" s="35"/>
      <c r="G37" s="35"/>
      <c r="H37" s="35"/>
      <c r="I37" s="36">
        <f>IF(I30&gt;I28+I29,I30-(I28+I29),0)</f>
        <v>0</v>
      </c>
    </row>
    <row r="38" spans="1:11" s="5" customFormat="1" ht="20.25" customHeight="1" x14ac:dyDescent="0.35">
      <c r="A38" s="29"/>
      <c r="C38" s="17"/>
    </row>
    <row r="39" spans="1:11" s="5" customFormat="1" ht="20.25" customHeight="1" x14ac:dyDescent="0.35">
      <c r="B39" s="21" t="s">
        <v>28</v>
      </c>
      <c r="C39" s="17"/>
      <c r="J39" s="11"/>
      <c r="K39" s="11"/>
    </row>
    <row r="40" spans="1:11" s="5" customFormat="1" ht="20.25" customHeight="1" x14ac:dyDescent="0.35">
      <c r="B40" s="86" t="s">
        <v>44</v>
      </c>
      <c r="C40" s="86"/>
      <c r="D40" s="86"/>
      <c r="E40" s="87"/>
      <c r="F40" s="82" t="s">
        <v>22</v>
      </c>
      <c r="G40" s="83"/>
      <c r="H40" s="82" t="s">
        <v>45</v>
      </c>
      <c r="I40" s="83"/>
      <c r="J40" s="84" t="s">
        <v>44</v>
      </c>
      <c r="K40" s="85" t="s">
        <v>46</v>
      </c>
    </row>
    <row r="41" spans="1:11" s="5" customFormat="1" ht="20.25" customHeight="1" x14ac:dyDescent="0.35">
      <c r="B41" s="86"/>
      <c r="C41" s="86"/>
      <c r="D41" s="86"/>
      <c r="E41" s="87"/>
      <c r="F41" s="82"/>
      <c r="G41" s="83"/>
      <c r="H41" s="82"/>
      <c r="I41" s="83"/>
      <c r="J41" s="84"/>
      <c r="K41" s="85"/>
    </row>
    <row r="42" spans="1:11" s="5" customFormat="1" ht="20.25" customHeight="1" x14ac:dyDescent="0.35">
      <c r="B42" s="30" t="s">
        <v>13</v>
      </c>
      <c r="C42" s="34">
        <v>0</v>
      </c>
      <c r="D42" s="32" t="s">
        <v>14</v>
      </c>
      <c r="E42" s="34">
        <v>1200</v>
      </c>
      <c r="F42" s="32" t="s">
        <v>15</v>
      </c>
      <c r="G42" s="33">
        <v>0</v>
      </c>
      <c r="H42" s="32" t="s">
        <v>16</v>
      </c>
      <c r="I42" s="31" t="s">
        <v>17</v>
      </c>
      <c r="J42" s="34">
        <f>IF(I19&lt;E42,0,0)</f>
        <v>0</v>
      </c>
      <c r="K42" s="34">
        <v>0</v>
      </c>
    </row>
    <row r="43" spans="1:11" s="5" customFormat="1" ht="20.25" customHeight="1" x14ac:dyDescent="0.35">
      <c r="A43" s="17"/>
      <c r="B43" s="30" t="s">
        <v>13</v>
      </c>
      <c r="C43" s="34">
        <f>E42+0.01</f>
        <v>1200.01</v>
      </c>
      <c r="D43" s="32" t="s">
        <v>14</v>
      </c>
      <c r="E43" s="34">
        <v>3600</v>
      </c>
      <c r="F43" s="32" t="s">
        <v>15</v>
      </c>
      <c r="G43" s="33">
        <v>0.2</v>
      </c>
      <c r="H43" s="32" t="s">
        <v>16</v>
      </c>
      <c r="I43" s="34">
        <v>240</v>
      </c>
      <c r="J43" s="34">
        <f t="shared" ref="J43:J46" si="0">IF(I$19&gt;=C43,IF(I$19&lt;=E43,I$19,0),0)</f>
        <v>0</v>
      </c>
      <c r="K43" s="34">
        <f>IF(J43&gt;0,(J43*G43)-I43,0)</f>
        <v>0</v>
      </c>
    </row>
    <row r="44" spans="1:11" s="5" customFormat="1" ht="20.25" customHeight="1" x14ac:dyDescent="0.35">
      <c r="A44" s="17"/>
      <c r="B44" s="30" t="s">
        <v>13</v>
      </c>
      <c r="C44" s="34">
        <f t="shared" ref="C44:C47" si="1">E43+0.01</f>
        <v>3600.01</v>
      </c>
      <c r="D44" s="32" t="s">
        <v>14</v>
      </c>
      <c r="E44" s="34">
        <v>12000</v>
      </c>
      <c r="F44" s="32" t="s">
        <v>15</v>
      </c>
      <c r="G44" s="33">
        <v>0.25</v>
      </c>
      <c r="H44" s="32" t="s">
        <v>16</v>
      </c>
      <c r="I44" s="34">
        <v>420</v>
      </c>
      <c r="J44" s="34">
        <f t="shared" si="0"/>
        <v>0</v>
      </c>
      <c r="K44" s="34">
        <f>IF(J44&gt;0,(J44*G44)-I44,0)</f>
        <v>0</v>
      </c>
    </row>
    <row r="45" spans="1:11" s="5" customFormat="1" ht="20.25" customHeight="1" x14ac:dyDescent="0.35">
      <c r="A45" s="17"/>
      <c r="B45" s="30" t="s">
        <v>13</v>
      </c>
      <c r="C45" s="34">
        <f t="shared" si="1"/>
        <v>12000.01</v>
      </c>
      <c r="D45" s="32" t="s">
        <v>14</v>
      </c>
      <c r="E45" s="34">
        <v>24000</v>
      </c>
      <c r="F45" s="32" t="s">
        <v>15</v>
      </c>
      <c r="G45" s="33">
        <v>0.3</v>
      </c>
      <c r="H45" s="32" t="s">
        <v>16</v>
      </c>
      <c r="I45" s="34">
        <v>1020</v>
      </c>
      <c r="J45" s="34">
        <f t="shared" si="0"/>
        <v>0</v>
      </c>
      <c r="K45" s="34">
        <f>IF(J45&gt;0,(J45*G45)-I45,0)</f>
        <v>0</v>
      </c>
    </row>
    <row r="46" spans="1:11" s="5" customFormat="1" ht="20.25" customHeight="1" x14ac:dyDescent="0.35">
      <c r="A46" s="17"/>
      <c r="B46" s="30" t="s">
        <v>13</v>
      </c>
      <c r="C46" s="34">
        <f t="shared" si="1"/>
        <v>24000.01</v>
      </c>
      <c r="D46" s="32" t="s">
        <v>14</v>
      </c>
      <c r="E46" s="34">
        <v>36000</v>
      </c>
      <c r="F46" s="32" t="s">
        <v>15</v>
      </c>
      <c r="G46" s="33">
        <v>0.35</v>
      </c>
      <c r="H46" s="32" t="s">
        <v>16</v>
      </c>
      <c r="I46" s="34">
        <v>2220</v>
      </c>
      <c r="J46" s="34">
        <f t="shared" si="0"/>
        <v>36000</v>
      </c>
      <c r="K46" s="34">
        <f>IF(J46&gt;0,(J46*G46)-I46,0)</f>
        <v>10380</v>
      </c>
    </row>
    <row r="47" spans="1:11" s="5" customFormat="1" ht="20.25" customHeight="1" x14ac:dyDescent="0.35">
      <c r="A47" s="17"/>
      <c r="B47" s="30" t="s">
        <v>13</v>
      </c>
      <c r="C47" s="34">
        <f t="shared" si="1"/>
        <v>36000.01</v>
      </c>
      <c r="D47" s="88" t="s">
        <v>18</v>
      </c>
      <c r="E47" s="88"/>
      <c r="F47" s="32" t="s">
        <v>15</v>
      </c>
      <c r="G47" s="33">
        <v>0.4</v>
      </c>
      <c r="H47" s="32" t="s">
        <v>16</v>
      </c>
      <c r="I47" s="34">
        <v>4020</v>
      </c>
      <c r="J47" s="34">
        <f>IF(I$19&gt;C47,I$19,0)</f>
        <v>0</v>
      </c>
      <c r="K47" s="34">
        <f>IF(J47&gt;0,(J47*G47)-I47,0)</f>
        <v>0</v>
      </c>
    </row>
    <row r="48" spans="1:11" s="5" customFormat="1" ht="20.25" customHeight="1" x14ac:dyDescent="0.35">
      <c r="A48" s="17"/>
      <c r="B48" s="17"/>
      <c r="C48" s="17"/>
      <c r="G48" s="23"/>
      <c r="J48" s="15">
        <f>SUM(J42:J47)</f>
        <v>36000</v>
      </c>
      <c r="K48" s="15">
        <f>SUM(K42:K47)</f>
        <v>10380</v>
      </c>
    </row>
    <row r="49" spans="1:14" s="5" customFormat="1" ht="20.25" customHeight="1" x14ac:dyDescent="0.35">
      <c r="A49" s="17"/>
      <c r="B49" s="17"/>
      <c r="C49" s="17"/>
      <c r="J49" s="24"/>
      <c r="K49" s="24"/>
    </row>
    <row r="50" spans="1:14" s="5" customFormat="1" ht="20.25" customHeight="1" x14ac:dyDescent="0.35">
      <c r="B50" s="21" t="s">
        <v>29</v>
      </c>
      <c r="C50" s="17"/>
      <c r="J50" s="24"/>
      <c r="K50" s="24"/>
      <c r="N50" s="22"/>
    </row>
    <row r="51" spans="1:14" s="5" customFormat="1" ht="20.25" customHeight="1" x14ac:dyDescent="0.35">
      <c r="B51" s="86" t="s">
        <v>44</v>
      </c>
      <c r="C51" s="86"/>
      <c r="D51" s="86"/>
      <c r="E51" s="87"/>
      <c r="F51" s="82" t="s">
        <v>22</v>
      </c>
      <c r="G51" s="83"/>
      <c r="H51" s="82" t="s">
        <v>45</v>
      </c>
      <c r="I51" s="83"/>
      <c r="J51" s="84" t="s">
        <v>44</v>
      </c>
      <c r="K51" s="85" t="s">
        <v>46</v>
      </c>
      <c r="N51" s="22"/>
    </row>
    <row r="52" spans="1:14" s="5" customFormat="1" ht="20.25" customHeight="1" x14ac:dyDescent="0.35">
      <c r="B52" s="86"/>
      <c r="C52" s="86"/>
      <c r="D52" s="86"/>
      <c r="E52" s="87"/>
      <c r="F52" s="82"/>
      <c r="G52" s="83"/>
      <c r="H52" s="82"/>
      <c r="I52" s="83"/>
      <c r="J52" s="84"/>
      <c r="K52" s="85"/>
      <c r="N52" s="22"/>
    </row>
    <row r="53" spans="1:14" s="5" customFormat="1" ht="20.25" customHeight="1" x14ac:dyDescent="0.35">
      <c r="B53" s="30" t="s">
        <v>13</v>
      </c>
      <c r="C53" s="34">
        <v>0</v>
      </c>
      <c r="D53" s="32" t="s">
        <v>14</v>
      </c>
      <c r="E53" s="31">
        <f>E42</f>
        <v>1200</v>
      </c>
      <c r="F53" s="32" t="s">
        <v>15</v>
      </c>
      <c r="G53" s="33">
        <v>0</v>
      </c>
      <c r="H53" s="32" t="s">
        <v>16</v>
      </c>
      <c r="I53" s="31" t="str">
        <f>I42</f>
        <v xml:space="preserve">          -  </v>
      </c>
      <c r="J53" s="34">
        <f>IF(I22&lt;E53,0,0)</f>
        <v>0</v>
      </c>
      <c r="K53" s="34">
        <v>0</v>
      </c>
      <c r="N53" s="22"/>
    </row>
    <row r="54" spans="1:14" s="5" customFormat="1" ht="20.25" customHeight="1" x14ac:dyDescent="0.35">
      <c r="A54" s="17"/>
      <c r="B54" s="30" t="s">
        <v>13</v>
      </c>
      <c r="C54" s="34">
        <f>E53+0.01</f>
        <v>1200.01</v>
      </c>
      <c r="D54" s="32" t="s">
        <v>14</v>
      </c>
      <c r="E54" s="31">
        <f t="shared" ref="E54:E57" si="2">E43</f>
        <v>3600</v>
      </c>
      <c r="F54" s="32" t="s">
        <v>15</v>
      </c>
      <c r="G54" s="33">
        <v>0.2</v>
      </c>
      <c r="H54" s="32" t="s">
        <v>16</v>
      </c>
      <c r="I54" s="31">
        <f t="shared" ref="I54:I58" si="3">I43</f>
        <v>240</v>
      </c>
      <c r="J54" s="34">
        <f t="shared" ref="J54:J57" si="4">IF(I$22&gt;=C54,IF(I$22&lt;=E54,I$22,0),0)</f>
        <v>0</v>
      </c>
      <c r="K54" s="34">
        <f>IF(J54&gt;0,(J54*G54)-I54,0)</f>
        <v>0</v>
      </c>
      <c r="N54" s="22"/>
    </row>
    <row r="55" spans="1:14" s="5" customFormat="1" ht="20.25" customHeight="1" x14ac:dyDescent="0.35">
      <c r="A55" s="17"/>
      <c r="B55" s="30" t="s">
        <v>13</v>
      </c>
      <c r="C55" s="34">
        <f t="shared" ref="C55:C58" si="5">E54+0.01</f>
        <v>3600.01</v>
      </c>
      <c r="D55" s="32" t="s">
        <v>14</v>
      </c>
      <c r="E55" s="31">
        <f t="shared" si="2"/>
        <v>12000</v>
      </c>
      <c r="F55" s="32" t="s">
        <v>15</v>
      </c>
      <c r="G55" s="33">
        <v>0.25</v>
      </c>
      <c r="H55" s="32" t="s">
        <v>16</v>
      </c>
      <c r="I55" s="31">
        <f t="shared" si="3"/>
        <v>420</v>
      </c>
      <c r="J55" s="34">
        <f t="shared" si="4"/>
        <v>0</v>
      </c>
      <c r="K55" s="34">
        <f>IF(J55&gt;0,(J55*G55)-I55,0)</f>
        <v>0</v>
      </c>
      <c r="N55" s="22"/>
    </row>
    <row r="56" spans="1:14" s="5" customFormat="1" ht="20.25" customHeight="1" x14ac:dyDescent="0.35">
      <c r="A56" s="17"/>
      <c r="B56" s="30" t="s">
        <v>13</v>
      </c>
      <c r="C56" s="34">
        <f t="shared" si="5"/>
        <v>12000.01</v>
      </c>
      <c r="D56" s="32" t="s">
        <v>14</v>
      </c>
      <c r="E56" s="31">
        <f t="shared" si="2"/>
        <v>24000</v>
      </c>
      <c r="F56" s="32" t="s">
        <v>15</v>
      </c>
      <c r="G56" s="33">
        <v>0.3</v>
      </c>
      <c r="H56" s="32" t="s">
        <v>16</v>
      </c>
      <c r="I56" s="31">
        <f t="shared" si="3"/>
        <v>1020</v>
      </c>
      <c r="J56" s="34">
        <f t="shared" si="4"/>
        <v>0</v>
      </c>
      <c r="K56" s="34">
        <f>IF(J56&gt;0,(J56*G56)-I56,0)</f>
        <v>0</v>
      </c>
      <c r="N56" s="22"/>
    </row>
    <row r="57" spans="1:14" s="5" customFormat="1" ht="20.25" customHeight="1" x14ac:dyDescent="0.35">
      <c r="A57" s="17"/>
      <c r="B57" s="30" t="s">
        <v>13</v>
      </c>
      <c r="C57" s="34">
        <f t="shared" si="5"/>
        <v>24000.01</v>
      </c>
      <c r="D57" s="32" t="s">
        <v>14</v>
      </c>
      <c r="E57" s="31">
        <f t="shared" si="2"/>
        <v>36000</v>
      </c>
      <c r="F57" s="32" t="s">
        <v>15</v>
      </c>
      <c r="G57" s="33">
        <v>0.35</v>
      </c>
      <c r="H57" s="32" t="s">
        <v>16</v>
      </c>
      <c r="I57" s="31">
        <f t="shared" si="3"/>
        <v>2220</v>
      </c>
      <c r="J57" s="34">
        <f t="shared" si="4"/>
        <v>36000</v>
      </c>
      <c r="K57" s="34">
        <f>IF(J57&gt;0,(J57*G57)-I57,0)</f>
        <v>10380</v>
      </c>
    </row>
    <row r="58" spans="1:14" s="5" customFormat="1" ht="20.25" customHeight="1" x14ac:dyDescent="0.35">
      <c r="A58" s="17"/>
      <c r="B58" s="30" t="s">
        <v>13</v>
      </c>
      <c r="C58" s="34">
        <f t="shared" si="5"/>
        <v>36000.01</v>
      </c>
      <c r="D58" s="89" t="s">
        <v>18</v>
      </c>
      <c r="E58" s="90"/>
      <c r="F58" s="32" t="s">
        <v>15</v>
      </c>
      <c r="G58" s="33">
        <v>0.4</v>
      </c>
      <c r="H58" s="32" t="s">
        <v>16</v>
      </c>
      <c r="I58" s="31">
        <f t="shared" si="3"/>
        <v>4020</v>
      </c>
      <c r="J58" s="34">
        <f>IF(I$22&gt;=C58,I$22,0)</f>
        <v>0</v>
      </c>
      <c r="K58" s="34">
        <f>IF(J58&gt;0,(J58*G58)-I58,0)</f>
        <v>0</v>
      </c>
    </row>
    <row r="59" spans="1:14" s="5" customFormat="1" ht="20.25" customHeight="1" x14ac:dyDescent="0.35">
      <c r="A59" s="17"/>
      <c r="B59" s="17"/>
      <c r="C59" s="17"/>
      <c r="J59" s="15">
        <f>SUM(J53:J58)</f>
        <v>36000</v>
      </c>
      <c r="K59" s="15">
        <f>SUM(K53:K58)</f>
        <v>10380</v>
      </c>
    </row>
    <row r="60" spans="1:14" s="5" customFormat="1" ht="20.25" customHeight="1" x14ac:dyDescent="0.35">
      <c r="A60" s="17"/>
      <c r="J60" s="24"/>
      <c r="K60" s="24"/>
    </row>
    <row r="61" spans="1:14" s="69" customFormat="1" ht="11.5" x14ac:dyDescent="0.25">
      <c r="B61" s="70" t="s">
        <v>47</v>
      </c>
      <c r="C61" s="71"/>
      <c r="D61" s="72"/>
      <c r="E61" s="71"/>
      <c r="F61" s="73"/>
    </row>
    <row r="62" spans="1:14" s="69" customFormat="1" ht="22.25" customHeight="1" x14ac:dyDescent="0.2">
      <c r="B62" s="77" t="s">
        <v>48</v>
      </c>
      <c r="C62" s="77"/>
      <c r="D62" s="77"/>
      <c r="E62" s="77"/>
      <c r="F62" s="77"/>
    </row>
    <row r="63" spans="1:14" s="69" customFormat="1" ht="11.5" x14ac:dyDescent="0.25">
      <c r="B63" s="70" t="s">
        <v>49</v>
      </c>
      <c r="C63" s="71"/>
      <c r="D63" s="72"/>
      <c r="E63" s="71"/>
      <c r="F63" s="73"/>
    </row>
    <row r="64" spans="1:14" s="69" customFormat="1" ht="11.5" x14ac:dyDescent="0.25">
      <c r="B64" s="70" t="s">
        <v>50</v>
      </c>
      <c r="C64" s="71"/>
      <c r="D64" s="72"/>
      <c r="E64" s="71"/>
      <c r="F64" s="73"/>
    </row>
    <row r="65" spans="2:6" s="69" customFormat="1" ht="11.5" x14ac:dyDescent="0.25">
      <c r="B65" s="70" t="s">
        <v>51</v>
      </c>
      <c r="C65" s="71"/>
      <c r="D65" s="72"/>
      <c r="E65" s="71"/>
      <c r="F65" s="73"/>
    </row>
  </sheetData>
  <sheetProtection algorithmName="SHA-512" hashValue="4U5fzPv0r+YlRr+u4JvpjdEA2iMKL2id+JafN5cAjuyMQWeVtJpPdxozZBnZ8WZ6p9YfUNaSjqTnlqZsr6DgiQ==" saltValue="OkKnwKPogUUfj51BU0ziZw==" spinCount="100000" sheet="1" objects="1" scenarios="1" selectLockedCells="1"/>
  <mergeCells count="13">
    <mergeCell ref="B62:F62"/>
    <mergeCell ref="F40:G41"/>
    <mergeCell ref="H40:I41"/>
    <mergeCell ref="J40:J41"/>
    <mergeCell ref="K40:K41"/>
    <mergeCell ref="B51:E52"/>
    <mergeCell ref="F51:G52"/>
    <mergeCell ref="H51:I52"/>
    <mergeCell ref="J51:J52"/>
    <mergeCell ref="K51:K52"/>
    <mergeCell ref="D47:E47"/>
    <mergeCell ref="D58:E58"/>
    <mergeCell ref="B40:E4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037282-4172-42af-8e02-c41ee92b0631">
      <Terms xmlns="http://schemas.microsoft.com/office/infopath/2007/PartnerControls"/>
    </lcf76f155ced4ddcb4097134ff3c332f>
    <TaxCatchAll xmlns="20291ebb-8fd5-4a4a-b5a6-ec5249e68ab7" xsi:nil="true"/>
    <SharedWithUsers xmlns="20291ebb-8fd5-4a4a-b5a6-ec5249e68ab7">
      <UserInfo>
        <DisplayName/>
        <AccountId xsi:nil="true"/>
        <AccountType/>
      </UserInfo>
    </SharedWithUsers>
    <MediaLengthInSeconds xmlns="71037282-4172-42af-8e02-c41ee92b0631"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80E11B7-4A9C-4005-A3CD-0ECF260F342D}"/>
</file>

<file path=customXml/itemProps2.xml><?xml version="1.0" encoding="utf-8"?>
<ds:datastoreItem xmlns:ds="http://schemas.openxmlformats.org/officeDocument/2006/customXml" ds:itemID="{1FA08940-0BA7-4B7A-9B5E-4BCF5D03E231}">
  <ds:schemaRefs>
    <ds:schemaRef ds:uri="http://schemas.microsoft.com/sharepoint/v3/contenttype/forms"/>
  </ds:schemaRefs>
</ds:datastoreItem>
</file>

<file path=customXml/itemProps3.xml><?xml version="1.0" encoding="utf-8"?>
<ds:datastoreItem xmlns:ds="http://schemas.openxmlformats.org/officeDocument/2006/customXml" ds:itemID="{38D65722-FFBA-4DC6-B1D9-CBCB3E09A2BE}">
  <ds:schemaRefs>
    <ds:schemaRef ds:uri="http://schemas.microsoft.com/sharepoint/v3"/>
    <ds:schemaRef ds:uri="http://purl.org/dc/dcmityp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71037282-4172-42af-8e02-c41ee92b0631"/>
    <ds:schemaRef ds:uri="20291ebb-8fd5-4a4a-b5a6-ec5249e68ab7"/>
    <ds:schemaRef ds:uri="http://www.w3.org/XML/1998/namespace"/>
    <ds:schemaRef ds:uri="http://purl.org/dc/terms/"/>
    <ds:schemaRef ds:uri="70ab293a-1b17-4c4e-984e-bb3853792caf"/>
    <ds:schemaRef ds:uri="d2c3f0cd-e445-4345-952e-31efb8ec62b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vt:lpstr>
      <vt:lpstr>Annual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Ramakuela, Jacqui</dc:creator>
  <cp:lastModifiedBy>Ramakuela, Jacqui</cp:lastModifiedBy>
  <dcterms:created xsi:type="dcterms:W3CDTF">2014-02-05T09:47:07Z</dcterms:created>
  <dcterms:modified xsi:type="dcterms:W3CDTF">2025-01-07T15:15:25Z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y fmtid="{D5CDD505-2E9C-101B-9397-08002B2CF9AE}" pid="4" name="Order">
    <vt:r8>585500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