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Lesotho/"/>
    </mc:Choice>
  </mc:AlternateContent>
  <xr:revisionPtr revIDLastSave="32" documentId="13_ncr:1_{072FD09C-8513-424D-A48D-6E2DB0C137F3}" xr6:coauthVersionLast="47" xr6:coauthVersionMax="47" xr10:uidLastSave="{C5AA8AB2-303A-46F8-963C-332FEBD5DCD7}"/>
  <workbookProtection workbookAlgorithmName="SHA-512" workbookHashValue="Vt29UIQugEZXN5SndEgO2WeJvZZ28Rk6erX8xVS33WJbCFcLtYFcpPNeoguZm0YE4n5QT5RenonsQdimh/LU6w==" workbookSaltValue="8+h2EK2mHTaIbMoFRoN1Xg==" workbookSpinCount="100000" lockStructure="1"/>
  <bookViews>
    <workbookView xWindow="28680" yWindow="-120" windowWidth="29040" windowHeight="15990" tabRatio="835" xr2:uid="{00000000-000D-0000-FFFF-FFFF00000000}"/>
  </bookViews>
  <sheets>
    <sheet name="Tax Calculation"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9" l="1"/>
  <c r="C9" i="14"/>
  <c r="D8" i="9"/>
  <c r="D11" i="9"/>
  <c r="D21" i="9" l="1"/>
  <c r="D24" i="9"/>
  <c r="D33" i="9"/>
  <c r="D34" i="9"/>
  <c r="D47" i="9"/>
  <c r="D53" i="9"/>
  <c r="D40" i="9"/>
  <c r="D42" i="9"/>
  <c r="D43" i="9"/>
  <c r="D59" i="9"/>
  <c r="D25" i="9" l="1"/>
  <c r="D32" i="9" l="1"/>
  <c r="D35" i="9" s="1"/>
  <c r="D46" i="9" s="1"/>
  <c r="D48" i="9" s="1"/>
  <c r="D50" i="9" s="1"/>
  <c r="D9" i="9"/>
  <c r="D38" i="9" l="1"/>
  <c r="D39" i="9"/>
  <c r="D52" i="9"/>
  <c r="D51" i="9"/>
  <c r="D37" i="9"/>
  <c r="D41" i="9" l="1"/>
  <c r="D44" i="9" s="1"/>
  <c r="D54" i="9"/>
  <c r="D55" i="9"/>
  <c r="D56" i="9" l="1"/>
  <c r="D58" i="9" s="1"/>
  <c r="D60" i="9" s="1"/>
  <c r="D10" i="9" s="1"/>
  <c r="D28" i="9" s="1"/>
</calcChain>
</file>

<file path=xl/sharedStrings.xml><?xml version="1.0" encoding="utf-8"?>
<sst xmlns="http://schemas.openxmlformats.org/spreadsheetml/2006/main" count="112" uniqueCount="85">
  <si>
    <t>=</t>
  </si>
  <si>
    <t>PAYE due in this period</t>
  </si>
  <si>
    <t>Calculation Detail</t>
  </si>
  <si>
    <t>+</t>
  </si>
  <si>
    <t>-</t>
  </si>
  <si>
    <t>x</t>
  </si>
  <si>
    <t>/</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</si>
  <si>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</si>
  <si>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</si>
  <si>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</si>
  <si>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</si>
  <si>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</si>
  <si>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</si>
  <si>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</si>
  <si>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</si>
  <si>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</si>
  <si>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</si>
  <si>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</si>
  <si>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</si>
  <si>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</si>
  <si>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</si>
  <si>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</si>
  <si>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</si>
  <si>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</si>
  <si>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</si>
  <si>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</si>
  <si>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</si>
  <si>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</si>
  <si>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</si>
  <si>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</si>
  <si>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</si>
  <si>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Base Amount</t>
  </si>
  <si>
    <t>%</t>
  </si>
  <si>
    <t>Above Amount</t>
  </si>
  <si>
    <t>Yes</t>
  </si>
  <si>
    <t>No</t>
  </si>
  <si>
    <t>Is the employee a resident?</t>
  </si>
  <si>
    <t>Is this employee in part-time employment or secondary employment?</t>
  </si>
  <si>
    <t>Y</t>
  </si>
  <si>
    <t>N</t>
  </si>
  <si>
    <t>Taxable salary/wage</t>
  </si>
  <si>
    <t>Other taxable earnings</t>
  </si>
  <si>
    <t>Periodic earnings (for example annual bonus)</t>
  </si>
  <si>
    <t>Employment related expenses</t>
  </si>
  <si>
    <t>Total deductions allowed</t>
  </si>
  <si>
    <t>Number of calander days employed in the tax year</t>
  </si>
  <si>
    <t>Days in the tax year 365/366</t>
  </si>
  <si>
    <t>Taxbale salary/wage</t>
  </si>
  <si>
    <t>Taxable fringe benefits (only if not included in FBT)</t>
  </si>
  <si>
    <t>Other taxable earnigs for example overtime, commission etc.</t>
  </si>
  <si>
    <t>Any periodic earings, for example annual bonus</t>
  </si>
  <si>
    <t>Total of the above amounts</t>
  </si>
  <si>
    <t>PAYE on Normal Earnings YTD (Excluding period earnings)</t>
  </si>
  <si>
    <t>Year to date taxable income</t>
  </si>
  <si>
    <t>days employed in the tax yeat</t>
  </si>
  <si>
    <t>Days in tax year</t>
  </si>
  <si>
    <t>Days in the tax year</t>
  </si>
  <si>
    <t>Tax Credit</t>
  </si>
  <si>
    <t>PAYE already paid for year (excluding current period)</t>
  </si>
  <si>
    <t>Year to date PAYE paid (exlcuidng current period)</t>
  </si>
  <si>
    <t>PAYE already paid for the year (excluding current period)</t>
  </si>
  <si>
    <t>Number of days employed in the tax year</t>
  </si>
  <si>
    <t>Superannuation fund contributions</t>
  </si>
  <si>
    <t>Does this employee only receive Directors or Board Fees?</t>
  </si>
  <si>
    <t>Directors fees/board fees/sitting alowances</t>
  </si>
  <si>
    <t>Only applicable for Directors/Board members who receive only directors fees/board fees and or sitting allowances</t>
  </si>
  <si>
    <t>Taxable allowances</t>
  </si>
  <si>
    <t>Indirect Payments</t>
  </si>
  <si>
    <t>Hide - If in part-time or secondary employment then 30%</t>
  </si>
  <si>
    <t>Hide - If Direcor then 30%</t>
  </si>
  <si>
    <t xml:space="preserve">Hide - resident and normal employment </t>
  </si>
  <si>
    <t>Total gross employment income</t>
  </si>
  <si>
    <t>Total chargeable employment income for the year</t>
  </si>
  <si>
    <t>Hide If non - resident then 25%</t>
  </si>
  <si>
    <t>Value of taxable allowances</t>
  </si>
  <si>
    <t>Employment related expenses incurred the production of employment income allowed as a deduction</t>
  </si>
  <si>
    <t>Total gross income less total deductions allowed</t>
  </si>
  <si>
    <t>Select Y or N (if employee is a non-resident who lives permanently outside Lesotho but who is engaged full-time in a business or trade in Lesotho, 'Y' should be selected). Non-residents are taxed at a standard rate of 25% and no tax credit is allowed</t>
  </si>
  <si>
    <t>Select Y or N. Employees in part-time employment or secondary employment are taxed at a standard rate of 30% and no tax credit is allowed</t>
  </si>
  <si>
    <t>Select Y or N. Directors/board members who receive only directors fees/board fees and/or sitting allowances are taxed at a standard rate of 30% and no tax credit is allowed</t>
  </si>
  <si>
    <t>© Copyright 2022 by Sage South Africa, a division of Sage South Africa (Pty) Ltd hereinafter referred to as “Sage”, under the Copyright Law of the Republic of South Africa.</t>
  </si>
  <si>
    <r>
      <t>Enter the applicable Y+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</si>
  <si>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</si>
  <si>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t>Employee contribution to approved pension/provident fund within the tax deduction limit (only for resident employees)</t>
  </si>
  <si>
    <t>YTD PAYE calculation: Lesotho (April 2024 -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</si>
</sst>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b/>
      <sz val="11"/>
      <name val="Calibri"/>
      <family val="2"/>
      <scheme val="minor"/>
    </font>
    <font>
      <sz val="11"/>
      <name val="Calibri"/>
      <family val="2"/>
      <scheme val="minor"/>
    </font>
    <font>
      <b/>
      <sz val="12"/>
      <color theme="0"/>
      <name val="Sage Text Medium"/>
    </font>
    <font>
      <b/>
      <sz val="11"/>
      <name val="Sage Text Medium"/>
    </font>
    <font>
      <b/>
      <sz val="11"/>
      <color rgb="FFFF5800"/>
      <name val="Sage Text Medium"/>
    </font>
    <font>
      <b/>
      <sz val="11"/>
      <color rgb="FF00D739"/>
      <name val="Sage Text Medium"/>
    </font>
    <font>
      <i/>
      <sz val="9"/>
      <name val="Sage Text Light"/>
    </font>
    <font>
      <i/>
      <sz val="10"/>
      <color theme="1"/>
      <name val="Sage Text Light"/>
    </font>
    <font>
      <i/>
      <sz val="9"/>
      <color theme="1"/>
      <name val="Sage Text Light"/>
    </font>
    <font>
      <i/>
      <sz val="8"/>
      <color theme="1"/>
      <name val="Sage Text Light"/>
    </font>
    <font>
      <b/>
      <sz val="9"/>
      <name val="Sage UI"/>
    </font>
    <font>
      <sz val="10"/>
      <name val="Sage UI"/>
    </font>
    <font>
      <b/>
      <sz val="10"/>
      <name val="Sage UI"/>
    </font>
    <font>
      <b/>
      <i/>
      <sz val="10"/>
      <name val="Sage UI"/>
    </font>
    <font>
      <i/>
      <sz val="10"/>
      <name val="Sage UI"/>
    </font>
    <font>
      <sz val="9"/>
      <name val="Sage UI"/>
    </font>
    <font>
      <b/>
      <sz val="9"/>
      <color theme="1"/>
      <name val="Sage UI"/>
    </font>
    <font>
      <sz val="9"/>
      <color theme="1"/>
      <name val="Sage UI"/>
    </font>
    <font>
      <sz val="9"/>
      <color rgb="FF63666A"/>
      <name val="Sage Text Light"/>
    </font>
    <font>
      <sz val="9"/>
      <name val="Sage Text Light"/>
    </font>
    <font>
      <b/>
      <sz val="9"/>
      <color theme="0"/>
      <name val="Sage UI"/>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65">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5" fillId="0" borderId="0" xfId="0" applyFont="1"/>
    <xf numFmtId="2" fontId="7" fillId="0" borderId="0" xfId="0" applyNumberFormat="1" applyFont="1"/>
    <xf numFmtId="2" fontId="7" fillId="0" borderId="0" xfId="8" applyNumberFormat="1" applyFont="1"/>
    <xf numFmtId="49" fontId="15" fillId="0" borderId="7" xfId="1" applyNumberFormat="1" applyFont="1" applyBorder="1" applyAlignment="1">
      <alignment horizontal="left"/>
    </xf>
    <xf numFmtId="49" fontId="16" fillId="0" borderId="7" xfId="0" applyNumberFormat="1" applyFont="1" applyBorder="1"/>
    <xf numFmtId="0" fontId="22" fillId="0" borderId="0" xfId="0" applyFont="1" applyAlignment="1">
      <alignment horizontal="center" vertical="top" wrapText="1"/>
    </xf>
    <xf numFmtId="0" fontId="25" fillId="0" borderId="0" xfId="0" applyFont="1"/>
    <xf numFmtId="0" fontId="26" fillId="0" borderId="1" xfId="0" applyFont="1" applyBorder="1"/>
    <xf numFmtId="164" fontId="26" fillId="5" borderId="1" xfId="1" applyNumberFormat="1" applyFont="1" applyFill="1" applyBorder="1" applyProtection="1">
      <protection locked="0"/>
    </xf>
    <xf numFmtId="0" fontId="26" fillId="3" borderId="1" xfId="0" applyFont="1" applyFill="1" applyBorder="1"/>
    <xf numFmtId="167" fontId="26" fillId="5" borderId="1" xfId="1" applyNumberFormat="1" applyFont="1" applyFill="1" applyBorder="1" applyProtection="1">
      <protection locked="0"/>
    </xf>
    <xf numFmtId="166" fontId="26" fillId="5" borderId="1" xfId="1" applyNumberFormat="1" applyFont="1" applyFill="1" applyBorder="1" applyProtection="1">
      <protection locked="0"/>
    </xf>
    <xf numFmtId="165" fontId="26" fillId="5" borderId="1" xfId="1" applyFont="1" applyFill="1" applyBorder="1" applyProtection="1">
      <protection locked="0"/>
    </xf>
    <xf numFmtId="0" fontId="27" fillId="0" borderId="1" xfId="0" applyFont="1" applyBorder="1"/>
    <xf numFmtId="165" fontId="27" fillId="0" borderId="1" xfId="1" applyFont="1" applyFill="1" applyBorder="1" applyProtection="1"/>
    <xf numFmtId="165" fontId="27" fillId="0" borderId="6" xfId="1" applyFont="1" applyBorder="1"/>
    <xf numFmtId="0" fontId="27" fillId="0" borderId="0" xfId="0" applyFont="1"/>
    <xf numFmtId="0" fontId="28" fillId="0" borderId="0" xfId="0" applyFont="1"/>
    <xf numFmtId="164" fontId="29" fillId="0" borderId="0" xfId="1" applyNumberFormat="1" applyFont="1"/>
    <xf numFmtId="0" fontId="25" fillId="0" borderId="1" xfId="0" applyFont="1" applyBorder="1" applyAlignment="1">
      <alignment horizontal="center"/>
    </xf>
    <xf numFmtId="0" fontId="25" fillId="0" borderId="1" xfId="0" applyFont="1" applyBorder="1"/>
    <xf numFmtId="0" fontId="30" fillId="0" borderId="1" xfId="0" applyFont="1" applyBorder="1"/>
    <xf numFmtId="165" fontId="30" fillId="0" borderId="1" xfId="1" applyFont="1" applyBorder="1"/>
    <xf numFmtId="166" fontId="30" fillId="0" borderId="1" xfId="1" applyNumberFormat="1" applyFont="1" applyBorder="1"/>
    <xf numFmtId="0" fontId="30" fillId="0" borderId="0" xfId="0" applyFont="1"/>
    <xf numFmtId="165" fontId="30" fillId="0" borderId="0" xfId="1" applyFont="1"/>
    <xf numFmtId="0" fontId="31" fillId="0" borderId="1" xfId="0" applyFont="1" applyBorder="1"/>
    <xf numFmtId="0" fontId="32" fillId="0" borderId="1" xfId="0" applyFont="1" applyBorder="1"/>
    <xf numFmtId="165" fontId="32" fillId="0" borderId="1" xfId="1" applyFont="1" applyBorder="1"/>
    <xf numFmtId="165" fontId="30" fillId="0" borderId="2" xfId="1" applyFont="1" applyBorder="1"/>
    <xf numFmtId="164" fontId="30" fillId="0" borderId="0" xfId="1" applyNumberFormat="1" applyFont="1"/>
    <xf numFmtId="0" fontId="25" fillId="6" borderId="1" xfId="0" applyFont="1" applyFill="1" applyBorder="1" applyAlignment="1">
      <alignment horizontal="left"/>
    </xf>
    <xf numFmtId="165" fontId="30" fillId="6" borderId="1" xfId="1" applyFont="1" applyFill="1" applyBorder="1"/>
    <xf numFmtId="0" fontId="25" fillId="6" borderId="1" xfId="0" applyFont="1" applyFill="1" applyBorder="1"/>
    <xf numFmtId="165" fontId="25" fillId="6" borderId="6" xfId="1" applyFont="1" applyFill="1" applyBorder="1"/>
    <xf numFmtId="0" fontId="33" fillId="0" borderId="0" xfId="0" applyFont="1" applyAlignment="1">
      <alignment vertical="center"/>
    </xf>
    <xf numFmtId="0" fontId="34" fillId="0" borderId="0" xfId="0" applyFont="1"/>
    <xf numFmtId="165" fontId="34" fillId="0" borderId="0" xfId="1" applyFont="1"/>
    <xf numFmtId="0" fontId="21" fillId="0" borderId="0" xfId="0" applyFont="1"/>
    <xf numFmtId="0" fontId="23" fillId="0" borderId="0" xfId="0" applyFont="1" applyAlignment="1">
      <alignment horizontal="left" wrapText="1"/>
    </xf>
    <xf numFmtId="0" fontId="23" fillId="0" borderId="0" xfId="0" applyFont="1" applyAlignment="1">
      <alignment horizontal="left"/>
    </xf>
    <xf numFmtId="0" fontId="24" fillId="0" borderId="0" xfId="0" applyFont="1"/>
    <xf numFmtId="0" fontId="35" fillId="4" borderId="1" xfId="0" applyFont="1" applyFill="1" applyBorder="1"/>
    <xf numFmtId="2" fontId="30" fillId="0" borderId="1" xfId="0" applyNumberFormat="1" applyFont="1" applyBorder="1"/>
    <xf numFmtId="0" fontId="30" fillId="0" borderId="1" xfId="13" applyFont="1" applyBorder="1"/>
    <xf numFmtId="165" fontId="17" fillId="4" borderId="3" xfId="1" applyFont="1" applyFill="1" applyBorder="1" applyAlignment="1">
      <alignment horizontal="center" vertical="center"/>
    </xf>
    <xf numFmtId="165" fontId="17" fillId="4" borderId="4" xfId="1" applyFont="1" applyFill="1" applyBorder="1" applyAlignment="1">
      <alignment horizontal="center" vertical="center"/>
    </xf>
    <xf numFmtId="165" fontId="17" fillId="4" borderId="5" xfId="1" applyFont="1" applyFill="1" applyBorder="1" applyAlignment="1">
      <alignment horizontal="center" vertical="center"/>
    </xf>
    <xf numFmtId="49" fontId="18" fillId="0" borderId="0" xfId="1" applyNumberFormat="1" applyFont="1" applyBorder="1" applyAlignment="1">
      <alignment horizontal="center"/>
    </xf>
    <xf numFmtId="0" fontId="33" fillId="0" borderId="0" xfId="0" applyFont="1" applyAlignment="1">
      <alignment horizontal="left" vertical="top"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92075</xdr:colOff>
      <xdr:row>0</xdr:row>
      <xdr:rowOff>111125</xdr:rowOff>
    </xdr:from>
    <xdr:to>
      <xdr:col>2</xdr:col>
      <xdr:colOff>514350</xdr:colOff>
      <xdr:row>0</xdr:row>
      <xdr:rowOff>560388</xdr:rowOff>
    </xdr:to>
    <xdr:pic>
      <xdr:nvPicPr>
        <xdr:cNvPr id="3" name="Picture 2">
          <a:extLst>
            <a:ext uri="{FF2B5EF4-FFF2-40B4-BE49-F238E27FC236}">
              <a16:creationId xmlns:a16="http://schemas.microsoft.com/office/drawing/2014/main" id="{69A3D610-F72A-4800-8080-F6CE5F443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11125"/>
          <a:ext cx="79375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xdr:col>
      <xdr:colOff>828675</xdr:colOff>
      <xdr:row>4</xdr:row>
      <xdr:rowOff>103188</xdr:rowOff>
    </xdr:to>
    <xdr:pic>
      <xdr:nvPicPr>
        <xdr:cNvPr id="3" name="Picture 2">
          <a:extLst>
            <a:ext uri="{FF2B5EF4-FFF2-40B4-BE49-F238E27FC236}">
              <a16:creationId xmlns:a16="http://schemas.microsoft.com/office/drawing/2014/main" id="{7160724D-59BC-48BA-84EE-451F90708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61925"/>
          <a:ext cx="787400" cy="4397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8"/>
  <sheetViews>
    <sheetView showGridLines="0" showRowColHeaders="0" tabSelected="1" showWhiteSpace="0" topLeftCell="B1" zoomScaleNormal="100" workbookViewId="0">
      <selection activeCell="D15" sqref="D15"/>
    </sheetView>
  </sheetViews>
  <sheetFormatPr defaultColWidth="0" defaultRowHeight="11.5" zeroHeight="1" x14ac:dyDescent="0.25"/>
  <cols>
    <col min="1" max="1" width="1.6328125" style="2" customWidth="1"/>
    <col min="2" max="2" width="5.36328125" style="6" customWidth="1"/>
    <col min="3" max="3" width="57.6328125" style="2" customWidth="1"/>
    <col min="4" max="4" width="18.54296875" style="10" customWidth="1"/>
    <col min="5" max="5" width="2.6328125" style="2" customWidth="1"/>
    <col min="6" max="6" width="102.453125" style="3" customWidth="1"/>
    <col min="7" max="16384" width="9.08984375" style="2" hidden="1"/>
  </cols>
  <sheetData>
    <row r="1" spans="2:6" ht="47" customHeight="1" x14ac:dyDescent="0.25">
      <c r="C1" s="11"/>
    </row>
    <row r="2" spans="2:6" ht="30" customHeight="1" x14ac:dyDescent="0.2">
      <c r="B2" s="60" t="s">
        <v>84</v>
      </c>
      <c r="C2" s="61"/>
      <c r="D2" s="62"/>
    </row>
    <row r="3" spans="2:6" x14ac:dyDescent="0.25">
      <c r="B3" s="4"/>
      <c r="C3" s="5"/>
      <c r="D3" s="5"/>
    </row>
    <row r="4" spans="2:6" ht="15" customHeight="1" x14ac:dyDescent="0.3">
      <c r="B4" s="4"/>
      <c r="C4" s="63" t="s">
        <v>81</v>
      </c>
      <c r="D4" s="63"/>
      <c r="F4" s="13"/>
    </row>
    <row r="5" spans="2:6" ht="15" customHeight="1" x14ac:dyDescent="0.35">
      <c r="B5" s="4"/>
      <c r="C5" s="18"/>
      <c r="D5" s="19"/>
      <c r="F5" s="20" t="s">
        <v>82</v>
      </c>
    </row>
    <row r="6" spans="2:6" ht="28.75" customHeight="1" x14ac:dyDescent="0.25">
      <c r="B6" s="31"/>
      <c r="C6" s="22" t="s">
        <v>36</v>
      </c>
      <c r="D6" s="23" t="s">
        <v>38</v>
      </c>
      <c r="F6" s="54" t="s">
        <v>77</v>
      </c>
    </row>
    <row r="7" spans="2:6" ht="15" customHeight="1" x14ac:dyDescent="0.25">
      <c r="B7" s="31"/>
      <c r="C7" s="22" t="s">
        <v>37</v>
      </c>
      <c r="D7" s="23" t="s">
        <v>39</v>
      </c>
      <c r="F7" s="55" t="s">
        <v>78</v>
      </c>
    </row>
    <row r="8" spans="2:6" ht="15" hidden="1" customHeight="1" x14ac:dyDescent="0.25">
      <c r="B8" s="31"/>
      <c r="C8" s="24" t="s">
        <v>73</v>
      </c>
      <c r="D8" s="25">
        <f>IF((AND(D6="N",D7="N",D12="N")),((D15+D17+D18+D19+D20-D23)*25/100)-D26,0)</f>
        <v>0</v>
      </c>
      <c r="F8" s="55"/>
    </row>
    <row r="9" spans="2:6" ht="15" hidden="1" customHeight="1" x14ac:dyDescent="0.25">
      <c r="B9" s="31"/>
      <c r="C9" s="24" t="s">
        <v>68</v>
      </c>
      <c r="D9" s="25">
        <f>IF(D7="Y",(D25*30/100)-D26,0)</f>
        <v>0</v>
      </c>
      <c r="F9" s="55"/>
    </row>
    <row r="10" spans="2:6" ht="15" hidden="1" customHeight="1" x14ac:dyDescent="0.25">
      <c r="B10" s="31"/>
      <c r="C10" s="24" t="s">
        <v>70</v>
      </c>
      <c r="D10" s="25">
        <f>IF((D8+D9+D11)&gt;0,0,D60)</f>
        <v>13492.5</v>
      </c>
      <c r="F10" s="55"/>
    </row>
    <row r="11" spans="2:6" ht="15" hidden="1" customHeight="1" x14ac:dyDescent="0.25">
      <c r="B11" s="31"/>
      <c r="C11" s="24" t="s">
        <v>69</v>
      </c>
      <c r="D11" s="25">
        <f>IF(D12="Y",((D16*30/100)-D26),0)</f>
        <v>0</v>
      </c>
      <c r="F11" s="55"/>
    </row>
    <row r="12" spans="2:6" ht="28.75" customHeight="1" x14ac:dyDescent="0.25">
      <c r="B12" s="31"/>
      <c r="C12" s="22" t="s">
        <v>63</v>
      </c>
      <c r="D12" s="25" t="s">
        <v>39</v>
      </c>
      <c r="F12" s="54" t="s">
        <v>79</v>
      </c>
    </row>
    <row r="13" spans="2:6" ht="15" customHeight="1" x14ac:dyDescent="0.25">
      <c r="B13" s="31"/>
      <c r="C13" s="22" t="s">
        <v>61</v>
      </c>
      <c r="D13" s="26">
        <f>365/12</f>
        <v>30.416666666666668</v>
      </c>
      <c r="F13" s="55" t="s">
        <v>45</v>
      </c>
    </row>
    <row r="14" spans="2:6" ht="15" customHeight="1" x14ac:dyDescent="0.25">
      <c r="B14" s="31"/>
      <c r="C14" s="22" t="s">
        <v>55</v>
      </c>
      <c r="D14" s="23">
        <v>365</v>
      </c>
      <c r="F14" s="55" t="s">
        <v>46</v>
      </c>
    </row>
    <row r="15" spans="2:6" ht="15" customHeight="1" x14ac:dyDescent="0.25">
      <c r="B15" s="31"/>
      <c r="C15" s="22" t="s">
        <v>40</v>
      </c>
      <c r="D15" s="27">
        <v>50000</v>
      </c>
      <c r="F15" s="55" t="s">
        <v>47</v>
      </c>
    </row>
    <row r="16" spans="2:6" ht="15" customHeight="1" x14ac:dyDescent="0.25">
      <c r="B16" s="31"/>
      <c r="C16" s="22" t="s">
        <v>64</v>
      </c>
      <c r="D16" s="27"/>
      <c r="F16" s="55" t="s">
        <v>65</v>
      </c>
    </row>
    <row r="17" spans="2:6" ht="15" customHeight="1" x14ac:dyDescent="0.25">
      <c r="B17" s="31"/>
      <c r="C17" s="22" t="s">
        <v>66</v>
      </c>
      <c r="D17" s="27"/>
      <c r="F17" s="55" t="s">
        <v>74</v>
      </c>
    </row>
    <row r="18" spans="2:6" ht="15" customHeight="1" x14ac:dyDescent="0.25">
      <c r="B18" s="31"/>
      <c r="C18" s="22" t="s">
        <v>67</v>
      </c>
      <c r="D18" s="27">
        <v>0</v>
      </c>
      <c r="F18" s="54" t="s">
        <v>48</v>
      </c>
    </row>
    <row r="19" spans="2:6" ht="15" customHeight="1" x14ac:dyDescent="0.25">
      <c r="B19" s="31"/>
      <c r="C19" s="22" t="s">
        <v>41</v>
      </c>
      <c r="D19" s="27"/>
      <c r="F19" s="54" t="s">
        <v>49</v>
      </c>
    </row>
    <row r="20" spans="2:6" ht="15" customHeight="1" x14ac:dyDescent="0.25">
      <c r="B20" s="31"/>
      <c r="C20" s="22" t="s">
        <v>42</v>
      </c>
      <c r="D20" s="27"/>
      <c r="F20" s="54" t="s">
        <v>50</v>
      </c>
    </row>
    <row r="21" spans="2:6" ht="15" customHeight="1" x14ac:dyDescent="0.25">
      <c r="B21" s="31"/>
      <c r="C21" s="22" t="s">
        <v>71</v>
      </c>
      <c r="D21" s="29">
        <f>SUM(D15:D20)</f>
        <v>50000</v>
      </c>
      <c r="F21" s="55" t="s">
        <v>51</v>
      </c>
    </row>
    <row r="22" spans="2:6" ht="29.4" customHeight="1" x14ac:dyDescent="0.25">
      <c r="B22" s="31"/>
      <c r="C22" s="22" t="s">
        <v>62</v>
      </c>
      <c r="D22" s="27"/>
      <c r="F22" s="54" t="s">
        <v>83</v>
      </c>
    </row>
    <row r="23" spans="2:6" ht="15" customHeight="1" x14ac:dyDescent="0.25">
      <c r="B23" s="31"/>
      <c r="C23" s="22" t="s">
        <v>43</v>
      </c>
      <c r="D23" s="27"/>
      <c r="F23" s="55" t="s">
        <v>75</v>
      </c>
    </row>
    <row r="24" spans="2:6" ht="15" customHeight="1" x14ac:dyDescent="0.25">
      <c r="B24" s="31"/>
      <c r="C24" s="22" t="s">
        <v>44</v>
      </c>
      <c r="D24" s="29">
        <f>D22+D23</f>
        <v>0</v>
      </c>
      <c r="F24" s="55" t="s">
        <v>51</v>
      </c>
    </row>
    <row r="25" spans="2:6" ht="15" customHeight="1" x14ac:dyDescent="0.25">
      <c r="B25" s="31"/>
      <c r="C25" s="22" t="s">
        <v>72</v>
      </c>
      <c r="D25" s="29">
        <f>D21-D24</f>
        <v>50000</v>
      </c>
      <c r="F25" s="55" t="s">
        <v>76</v>
      </c>
    </row>
    <row r="26" spans="2:6" ht="15" customHeight="1" x14ac:dyDescent="0.25">
      <c r="B26" s="31"/>
      <c r="C26" s="22" t="s">
        <v>58</v>
      </c>
      <c r="D26" s="23"/>
      <c r="F26" s="56" t="s">
        <v>60</v>
      </c>
    </row>
    <row r="27" spans="2:6" ht="15" customHeight="1" x14ac:dyDescent="0.25">
      <c r="B27" s="31"/>
      <c r="C27" s="32"/>
      <c r="D27" s="33"/>
    </row>
    <row r="28" spans="2:6" ht="15" customHeight="1" thickBot="1" x14ac:dyDescent="0.3">
      <c r="B28" s="28" t="s">
        <v>0</v>
      </c>
      <c r="C28" s="28" t="s">
        <v>1</v>
      </c>
      <c r="D28" s="30">
        <f>SUM(D8:D11)</f>
        <v>13492.5</v>
      </c>
      <c r="F28" s="2"/>
    </row>
    <row r="29" spans="2:6" ht="15" customHeight="1" thickTop="1" x14ac:dyDescent="0.25">
      <c r="C29" s="7"/>
      <c r="D29" s="8"/>
      <c r="F29" s="12"/>
    </row>
    <row r="30" spans="2:6" ht="15" customHeight="1" x14ac:dyDescent="0.25">
      <c r="B30" s="21"/>
      <c r="C30" s="21" t="s">
        <v>2</v>
      </c>
      <c r="D30" s="45"/>
      <c r="F30" s="2"/>
    </row>
    <row r="31" spans="2:6" x14ac:dyDescent="0.25">
      <c r="B31" s="34"/>
      <c r="C31" s="46" t="s">
        <v>52</v>
      </c>
      <c r="D31" s="47"/>
      <c r="F31" s="2"/>
    </row>
    <row r="32" spans="2:6" x14ac:dyDescent="0.25">
      <c r="B32" s="35"/>
      <c r="C32" s="36" t="s">
        <v>53</v>
      </c>
      <c r="D32" s="37">
        <f>D25-D20</f>
        <v>50000</v>
      </c>
      <c r="F32" s="2"/>
    </row>
    <row r="33" spans="2:6" x14ac:dyDescent="0.25">
      <c r="B33" s="35" t="s">
        <v>6</v>
      </c>
      <c r="C33" s="36" t="s">
        <v>54</v>
      </c>
      <c r="D33" s="37">
        <f>D13</f>
        <v>30.416666666666668</v>
      </c>
      <c r="F33" s="2"/>
    </row>
    <row r="34" spans="2:6" x14ac:dyDescent="0.25">
      <c r="B34" s="35" t="s">
        <v>5</v>
      </c>
      <c r="C34" s="36" t="s">
        <v>56</v>
      </c>
      <c r="D34" s="38">
        <f>D14</f>
        <v>365</v>
      </c>
      <c r="F34" s="2"/>
    </row>
    <row r="35" spans="2:6" x14ac:dyDescent="0.25">
      <c r="B35" s="35" t="s">
        <v>0</v>
      </c>
      <c r="C35" s="36" t="s">
        <v>7</v>
      </c>
      <c r="D35" s="37">
        <f>(D32/D33)*D34</f>
        <v>600000</v>
      </c>
      <c r="F35" s="2"/>
    </row>
    <row r="36" spans="2:6" x14ac:dyDescent="0.25">
      <c r="B36" s="35"/>
      <c r="C36" s="48" t="s">
        <v>8</v>
      </c>
      <c r="D36" s="47"/>
      <c r="F36" s="2"/>
    </row>
    <row r="37" spans="2:6" x14ac:dyDescent="0.25">
      <c r="B37" s="35" t="s">
        <v>4</v>
      </c>
      <c r="C37" s="36" t="s">
        <v>9</v>
      </c>
      <c r="D37" s="37">
        <f>LOOKUP(D35,Tax_Tables!B8:B9,Tax_Tables!E8:E9)</f>
        <v>70500</v>
      </c>
      <c r="F37" s="11"/>
    </row>
    <row r="38" spans="2:6" x14ac:dyDescent="0.25">
      <c r="B38" s="35" t="s">
        <v>5</v>
      </c>
      <c r="C38" s="36" t="s">
        <v>10</v>
      </c>
      <c r="D38" s="37">
        <f>LOOKUP(D35,Tax_Tables!B8:B9,Tax_Tables!D8:D9)</f>
        <v>0.3</v>
      </c>
    </row>
    <row r="39" spans="2:6" x14ac:dyDescent="0.25">
      <c r="B39" s="35" t="s">
        <v>3</v>
      </c>
      <c r="C39" s="36" t="s">
        <v>11</v>
      </c>
      <c r="D39" s="37">
        <f>LOOKUP(D35,Tax_Tables!B8:B9,Tax_Tables!C8:C9)</f>
        <v>14100</v>
      </c>
    </row>
    <row r="40" spans="2:6" x14ac:dyDescent="0.25">
      <c r="B40" s="35" t="s">
        <v>4</v>
      </c>
      <c r="C40" s="36" t="s">
        <v>12</v>
      </c>
      <c r="D40" s="37">
        <f>Tax_Tables!H7</f>
        <v>11040</v>
      </c>
    </row>
    <row r="41" spans="2:6" x14ac:dyDescent="0.25">
      <c r="B41" s="35" t="s">
        <v>0</v>
      </c>
      <c r="C41" s="36" t="s">
        <v>13</v>
      </c>
      <c r="D41" s="37">
        <f>IF(((D35-D37)*(D38)+(D39)-D40)&lt;0,0,(D35-D37)*(D38)+(D39)-D40)</f>
        <v>161910</v>
      </c>
    </row>
    <row r="42" spans="2:6" x14ac:dyDescent="0.25">
      <c r="B42" s="35" t="s">
        <v>6</v>
      </c>
      <c r="C42" s="36" t="s">
        <v>56</v>
      </c>
      <c r="D42" s="37">
        <f>D14</f>
        <v>365</v>
      </c>
    </row>
    <row r="43" spans="2:6" x14ac:dyDescent="0.25">
      <c r="B43" s="35" t="s">
        <v>5</v>
      </c>
      <c r="C43" s="36" t="s">
        <v>61</v>
      </c>
      <c r="D43" s="38">
        <f>D13</f>
        <v>30.416666666666668</v>
      </c>
      <c r="F43" s="9"/>
    </row>
    <row r="44" spans="2:6" x14ac:dyDescent="0.25">
      <c r="B44" s="35" t="s">
        <v>0</v>
      </c>
      <c r="C44" s="36" t="s">
        <v>14</v>
      </c>
      <c r="D44" s="37">
        <f>D41/D42*D43</f>
        <v>13492.5</v>
      </c>
    </row>
    <row r="45" spans="2:6" x14ac:dyDescent="0.25">
      <c r="B45" s="35"/>
      <c r="C45" s="48" t="s">
        <v>15</v>
      </c>
      <c r="D45" s="47"/>
    </row>
    <row r="46" spans="2:6" x14ac:dyDescent="0.25">
      <c r="B46" s="35"/>
      <c r="C46" s="36" t="s">
        <v>16</v>
      </c>
      <c r="D46" s="37">
        <f>D35</f>
        <v>600000</v>
      </c>
    </row>
    <row r="47" spans="2:6" x14ac:dyDescent="0.25">
      <c r="B47" s="35" t="s">
        <v>3</v>
      </c>
      <c r="C47" s="36" t="s">
        <v>17</v>
      </c>
      <c r="D47" s="37">
        <f>D20</f>
        <v>0</v>
      </c>
    </row>
    <row r="48" spans="2:6" x14ac:dyDescent="0.25">
      <c r="B48" s="35" t="s">
        <v>0</v>
      </c>
      <c r="C48" s="36" t="s">
        <v>18</v>
      </c>
      <c r="D48" s="37">
        <f>SUM(D46:D47)</f>
        <v>600000</v>
      </c>
    </row>
    <row r="49" spans="2:6" x14ac:dyDescent="0.25">
      <c r="B49" s="35"/>
      <c r="C49" s="48" t="s">
        <v>19</v>
      </c>
      <c r="D49" s="47"/>
    </row>
    <row r="50" spans="2:6" x14ac:dyDescent="0.25">
      <c r="B50" s="35" t="s">
        <v>4</v>
      </c>
      <c r="C50" s="36" t="s">
        <v>20</v>
      </c>
      <c r="D50" s="37">
        <f>LOOKUP(D48,Tax_Tables!B8:B9,Tax_Tables!E8:E9)</f>
        <v>70500</v>
      </c>
    </row>
    <row r="51" spans="2:6" x14ac:dyDescent="0.25">
      <c r="B51" s="35" t="s">
        <v>5</v>
      </c>
      <c r="C51" s="36" t="s">
        <v>10</v>
      </c>
      <c r="D51" s="37">
        <f>LOOKUP(D48,Tax_Tables!B8:B9,Tax_Tables!D8:D9)</f>
        <v>0.3</v>
      </c>
    </row>
    <row r="52" spans="2:6" x14ac:dyDescent="0.25">
      <c r="B52" s="35" t="s">
        <v>3</v>
      </c>
      <c r="C52" s="36" t="s">
        <v>21</v>
      </c>
      <c r="D52" s="37">
        <f>LOOKUP(D48,Tax_Tables!B8:B9,Tax_Tables!C8:C9)</f>
        <v>14100</v>
      </c>
    </row>
    <row r="53" spans="2:6" x14ac:dyDescent="0.25">
      <c r="B53" s="35" t="s">
        <v>4</v>
      </c>
      <c r="C53" s="36" t="s">
        <v>12</v>
      </c>
      <c r="D53" s="37">
        <f>Tax_Tables!H7</f>
        <v>11040</v>
      </c>
    </row>
    <row r="54" spans="2:6" x14ac:dyDescent="0.25">
      <c r="B54" s="35" t="s">
        <v>0</v>
      </c>
      <c r="C54" s="36" t="s">
        <v>22</v>
      </c>
      <c r="D54" s="37">
        <f>IF(((D48-D50)*(D51)+(D52)-D53)&lt;0,0,(D48-D50)*(D51)+(D52)-D53)</f>
        <v>161910</v>
      </c>
      <c r="F54" s="2"/>
    </row>
    <row r="55" spans="2:6" x14ac:dyDescent="0.25">
      <c r="B55" s="35" t="s">
        <v>4</v>
      </c>
      <c r="C55" s="36" t="s">
        <v>23</v>
      </c>
      <c r="D55" s="37">
        <f>D41</f>
        <v>161910</v>
      </c>
      <c r="F55" s="2"/>
    </row>
    <row r="56" spans="2:6" x14ac:dyDescent="0.25">
      <c r="B56" s="35" t="s">
        <v>0</v>
      </c>
      <c r="C56" s="36" t="s">
        <v>24</v>
      </c>
      <c r="D56" s="37">
        <f>IF(D54&lt;0,0,D54-D55)</f>
        <v>0</v>
      </c>
      <c r="F56" s="2"/>
    </row>
    <row r="57" spans="2:6" x14ac:dyDescent="0.25">
      <c r="B57" s="21"/>
      <c r="C57" s="39"/>
      <c r="D57" s="40"/>
    </row>
    <row r="58" spans="2:6" x14ac:dyDescent="0.25">
      <c r="B58" s="41"/>
      <c r="C58" s="42" t="s">
        <v>25</v>
      </c>
      <c r="D58" s="43">
        <f>IF(D56&lt;0,D44,IF(D44&lt;0,0,D44+D56))</f>
        <v>13492.5</v>
      </c>
      <c r="F58" s="2"/>
    </row>
    <row r="59" spans="2:6" x14ac:dyDescent="0.25">
      <c r="B59" s="35" t="s">
        <v>4</v>
      </c>
      <c r="C59" s="36" t="s">
        <v>59</v>
      </c>
      <c r="D59" s="44">
        <f>D26</f>
        <v>0</v>
      </c>
      <c r="F59" s="2"/>
    </row>
    <row r="60" spans="2:6" ht="12" thickBot="1" x14ac:dyDescent="0.3">
      <c r="B60" s="35" t="s">
        <v>0</v>
      </c>
      <c r="C60" s="48" t="s">
        <v>1</v>
      </c>
      <c r="D60" s="49">
        <f>D58-D59</f>
        <v>13492.5</v>
      </c>
      <c r="F60" s="2"/>
    </row>
    <row r="61" spans="2:6" ht="12" thickTop="1" x14ac:dyDescent="0.25">
      <c r="F61" s="2"/>
    </row>
    <row r="62" spans="2:6" x14ac:dyDescent="0.25"/>
    <row r="63" spans="2:6" x14ac:dyDescent="0.25">
      <c r="B63" s="50" t="s">
        <v>26</v>
      </c>
      <c r="C63" s="51"/>
      <c r="D63" s="52"/>
      <c r="E63" s="51"/>
      <c r="F63" s="53"/>
    </row>
    <row r="64" spans="2:6" x14ac:dyDescent="0.2">
      <c r="B64" s="64" t="s">
        <v>27</v>
      </c>
      <c r="C64" s="64"/>
      <c r="D64" s="64"/>
      <c r="E64" s="64"/>
      <c r="F64" s="64"/>
    </row>
    <row r="65" spans="2:6" x14ac:dyDescent="0.25">
      <c r="B65" s="50" t="s">
        <v>28</v>
      </c>
      <c r="C65" s="51"/>
      <c r="D65" s="52"/>
      <c r="E65" s="51"/>
      <c r="F65" s="53"/>
    </row>
    <row r="66" spans="2:6" x14ac:dyDescent="0.25">
      <c r="B66" s="50" t="s">
        <v>80</v>
      </c>
      <c r="C66" s="51"/>
      <c r="D66" s="52"/>
      <c r="E66" s="51"/>
      <c r="F66" s="53"/>
    </row>
    <row r="67" spans="2:6" x14ac:dyDescent="0.25">
      <c r="B67" s="50" t="s">
        <v>29</v>
      </c>
      <c r="C67" s="51"/>
      <c r="D67" s="52"/>
      <c r="E67" s="51"/>
      <c r="F67" s="53"/>
    </row>
    <row r="68" spans="2:6" x14ac:dyDescent="0.25"/>
  </sheetData>
  <sheetProtection algorithmName="SHA-512" hashValue="SR4ldUuDZt8pWzzS+RFVJGuN8BFRpx19bgAuFL4lfWNy+H++KNlXD8rH69+ysB+Sbn46JYIbFpXKD+8NDJc5Kg==" saltValue="RtoHJYerOJy3pjV674z/Sw==" spinCount="100000" sheet="1" selectLockedCells="1"/>
  <mergeCells count="3">
    <mergeCell ref="B2:D2"/>
    <mergeCell ref="C4:D4"/>
    <mergeCell ref="B64:F64"/>
  </mergeCells>
  <conditionalFormatting sqref="D15">
    <cfRule type="expression" dxfId="3" priority="6">
      <formula>$D$12="Y"</formula>
    </cfRule>
    <cfRule type="cellIs" dxfId="2" priority="8" operator="equal">
      <formula>$D$12="N"</formula>
    </cfRule>
  </conditionalFormatting>
  <conditionalFormatting sqref="D16">
    <cfRule type="expression" dxfId="1" priority="1">
      <formula>$D$12="N"</formula>
    </cfRule>
  </conditionalFormatting>
  <conditionalFormatting sqref="D17:D20">
    <cfRule type="expression" dxfId="0" priority="2">
      <formula>$D$12="Y"</formula>
    </cfRule>
  </conditionalFormatting>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85623D-DC29-479D-B949-1470246A7C84}">
          <x14:formula1>
            <xm:f>Sheet1!$A$1:$A$2</xm:f>
          </x14:formula1>
          <xm:sqref>D6:D7 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1"/>
  <sheetViews>
    <sheetView showGridLines="0" showRowColHeaders="0" zoomScaleNormal="100" workbookViewId="0">
      <selection activeCell="F9" sqref="F9"/>
    </sheetView>
  </sheetViews>
  <sheetFormatPr defaultColWidth="0" defaultRowHeight="10" zeroHeight="1" x14ac:dyDescent="0.2"/>
  <cols>
    <col min="1" max="1" width="1.453125" style="2" customWidth="1"/>
    <col min="2" max="2" width="16.90625" style="2" bestFit="1" customWidth="1"/>
    <col min="3" max="3" width="13.08984375" style="2" bestFit="1" customWidth="1"/>
    <col min="4" max="4" width="8.453125" style="2" customWidth="1"/>
    <col min="5" max="5" width="14.453125" style="2" bestFit="1" customWidth="1"/>
    <col min="6" max="6" width="8.453125" style="2" customWidth="1"/>
    <col min="7" max="7" width="15.90625" style="2" customWidth="1"/>
    <col min="8" max="8" width="13.54296875" style="2" customWidth="1"/>
    <col min="9" max="9" width="4.26953125" style="2" customWidth="1"/>
    <col min="10" max="11" width="0" style="2" hidden="1" customWidth="1"/>
    <col min="12" max="16384" width="40" style="2" hidden="1"/>
  </cols>
  <sheetData>
    <row r="1" spans="2:8" x14ac:dyDescent="0.2"/>
    <row r="2" spans="2:8" x14ac:dyDescent="0.2"/>
    <row r="3" spans="2:8" x14ac:dyDescent="0.2"/>
    <row r="4" spans="2:8" x14ac:dyDescent="0.2"/>
    <row r="5" spans="2:8" x14ac:dyDescent="0.2"/>
    <row r="6" spans="2:8" ht="2" customHeight="1" x14ac:dyDescent="0.25">
      <c r="B6" s="1"/>
    </row>
    <row r="7" spans="2:8" s="1" customFormat="1" ht="11.5" x14ac:dyDescent="0.25">
      <c r="B7" s="57" t="s">
        <v>30</v>
      </c>
      <c r="C7" s="57" t="s">
        <v>31</v>
      </c>
      <c r="D7" s="57" t="s">
        <v>32</v>
      </c>
      <c r="E7" s="57" t="s">
        <v>33</v>
      </c>
      <c r="F7" s="21"/>
      <c r="G7" s="57" t="s">
        <v>57</v>
      </c>
      <c r="H7" s="36">
        <v>11040</v>
      </c>
    </row>
    <row r="8" spans="2:8" ht="11.5" x14ac:dyDescent="0.25">
      <c r="B8" s="36">
        <v>0</v>
      </c>
      <c r="C8" s="36">
        <v>0</v>
      </c>
      <c r="D8" s="58">
        <v>0.2</v>
      </c>
      <c r="E8" s="36">
        <v>0</v>
      </c>
      <c r="F8" s="39"/>
      <c r="G8" s="39"/>
      <c r="H8" s="39"/>
    </row>
    <row r="9" spans="2:8" ht="11.5" x14ac:dyDescent="0.25">
      <c r="B9" s="59">
        <v>70500</v>
      </c>
      <c r="C9" s="36">
        <f>B9*D8</f>
        <v>14100</v>
      </c>
      <c r="D9" s="58">
        <v>0.3</v>
      </c>
      <c r="E9" s="59">
        <v>70500</v>
      </c>
      <c r="F9" s="39"/>
      <c r="G9" s="39"/>
      <c r="H9" s="39"/>
    </row>
    <row r="10" spans="2:8" x14ac:dyDescent="0.2">
      <c r="G10" s="16"/>
      <c r="H10" s="17"/>
    </row>
    <row r="11" spans="2:8" x14ac:dyDescent="0.2"/>
  </sheetData>
  <sheetProtection algorithmName="SHA-512" hashValue="BlHce0d2Y/Jv/w3sRd63Br+RaijYDu836BT1CGDgCttZR2y9D+WNjUvFwDX5lP57jjXE9dePnS4ze5JlXU+hzg==" saltValue="9m6YzU/H/ycQ2O8wVxlRXA==" spinCount="100000" sheet="1" objects="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6EAB-8CD4-4336-A472-BCDC2DFECE95}">
  <sheetPr codeName="Sheet2"/>
  <dimension ref="A1:A2"/>
  <sheetViews>
    <sheetView workbookViewId="0">
      <selection activeCell="A3" sqref="A3"/>
    </sheetView>
  </sheetViews>
  <sheetFormatPr defaultRowHeight="12.5" x14ac:dyDescent="0.25"/>
  <sheetData>
    <row r="1" spans="1:1" x14ac:dyDescent="0.25">
      <c r="A1" s="15" t="s">
        <v>38</v>
      </c>
    </row>
    <row r="2" spans="1:1" x14ac:dyDescent="0.25">
      <c r="A2" s="15" t="s">
        <v>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34</v>
      </c>
      <c r="B1" s="14">
        <v>20</v>
      </c>
    </row>
    <row r="2" spans="1:2" x14ac:dyDescent="0.25">
      <c r="A2" t="s">
        <v>35</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MediaLengthInSeconds xmlns="71037282-4172-42af-8e02-c41ee92b0631"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2.xml><?xml version="1.0" encoding="utf-8"?>
<ds:datastoreItem xmlns:ds="http://schemas.openxmlformats.org/officeDocument/2006/customXml" ds:itemID="{6DFDF505-AC7B-42F0-B4AF-214877F557E0}">
  <ds:schemaRefs>
    <ds:schemaRef ds:uri="http://schemas.microsoft.com/office/2006/documentManagement/types"/>
    <ds:schemaRef ds:uri="http://purl.org/dc/dcmitype/"/>
    <ds:schemaRef ds:uri="http://www.w3.org/XML/1998/namespace"/>
    <ds:schemaRef ds:uri="http://schemas.microsoft.com/office/infopath/2007/PartnerControls"/>
    <ds:schemaRef ds:uri="http://purl.org/dc/elements/1.1/"/>
    <ds:schemaRef ds:uri="http://schemas.openxmlformats.org/package/2006/metadata/core-properties"/>
    <ds:schemaRef ds:uri="http://purl.org/dc/terms/"/>
    <ds:schemaRef ds:uri="20291ebb-8fd5-4a4a-b5a6-ec5249e68ab7"/>
    <ds:schemaRef ds:uri="71037282-4172-42af-8e02-c41ee92b0631"/>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7CD260B2-8B69-4BF1-B49F-0D080CF919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59BC2A-8180-4C32-A69B-6F99E0E59E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Tax Calculation</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Marema, Bazil</cp:lastModifiedBy>
  <cp:revision/>
  <cp:lastPrinted>2020-06-23T11:10:53Z</cp:lastPrinted>
  <dcterms:created xsi:type="dcterms:W3CDTF">2005-03-03T11:13:30Z</dcterms:created>
  <dcterms:modified xsi:type="dcterms:W3CDTF">2024-04-22T11:35:38Z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Order">
    <vt:r8>554100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