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Z:\Mpho\03. In progress\Madagascar\Taxes\Calculation\"/>
    </mc:Choice>
  </mc:AlternateContent>
  <xr:revisionPtr revIDLastSave="0" documentId="13_ncr:1_{BDFEB9A2-6A75-4D8A-8552-073F4C0D1721}" xr6:coauthVersionLast="45" xr6:coauthVersionMax="45" xr10:uidLastSave="{00000000-0000-0000-0000-000000000000}"/>
  <bookViews>
    <workbookView xWindow="-20610" yWindow="-120" windowWidth="20730" windowHeight="11160" xr2:uid="{00000000-000D-0000-FFFF-FFFF00000000}"/>
  </bookViews>
  <sheets>
    <sheet name="Monthly Tax Calc" sheetId="15" r:id="rId1"/>
    <sheet name="YTD Tax Calc with periodics" sheetId="17" state="hidden" r:id="rId2"/>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15" l="1"/>
  <c r="F18" i="15" s="1"/>
  <c r="F20" i="15" l="1"/>
  <c r="B27" i="15"/>
  <c r="G21" i="17" l="1"/>
  <c r="B51" i="17" l="1"/>
  <c r="G45" i="17"/>
  <c r="G47" i="17" s="1"/>
  <c r="G41" i="17"/>
  <c r="G43" i="17" s="1"/>
  <c r="G30" i="17"/>
  <c r="G23" i="17"/>
  <c r="D66" i="17" l="1"/>
  <c r="D65" i="17"/>
  <c r="D68" i="17"/>
  <c r="D67" i="17"/>
  <c r="F67" i="17" s="1"/>
  <c r="G24" i="17"/>
  <c r="F66" i="17"/>
  <c r="F68" i="17"/>
  <c r="D57" i="17" l="1"/>
  <c r="F57" i="17" s="1"/>
  <c r="D56" i="17"/>
  <c r="D59" i="17"/>
  <c r="F59" i="17" s="1"/>
  <c r="D58" i="17"/>
  <c r="F58" i="17" s="1"/>
  <c r="D69" i="17"/>
  <c r="F65" i="17"/>
  <c r="F69" i="17" s="1"/>
  <c r="F56" i="17" l="1"/>
  <c r="F60" i="17" s="1"/>
  <c r="G26" i="17" s="1"/>
  <c r="D60" i="17"/>
  <c r="G27" i="17"/>
  <c r="G32" i="17" s="1"/>
  <c r="G28" i="17" l="1"/>
  <c r="G33" i="17" s="1"/>
  <c r="G34" i="17" l="1"/>
  <c r="G39" i="17" l="1"/>
  <c r="G35" i="17"/>
  <c r="G37" i="17" s="1"/>
  <c r="G49"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C05951B-0A37-4A3A-A9E0-AE95FDC7E97C}">
      <text>
        <r>
          <rPr>
            <b/>
            <sz val="9"/>
            <color indexed="81"/>
            <rFont val="Tahoma"/>
            <family val="2"/>
          </rPr>
          <t>Mokhoro, Mpho:</t>
        </r>
        <r>
          <rPr>
            <sz val="9"/>
            <color indexed="81"/>
            <rFont val="Tahoma"/>
            <family val="2"/>
          </rPr>
          <t xml:space="preserve">
Enter EE CNaPS deduction</t>
        </r>
      </text>
    </comment>
    <comment ref="F16" authorId="0" shapeId="0" xr:uid="{371D6A06-3726-4E82-B008-63793E2EC624}">
      <text>
        <r>
          <rPr>
            <b/>
            <sz val="9"/>
            <color indexed="81"/>
            <rFont val="Tahoma"/>
            <family val="2"/>
          </rPr>
          <t>Mokhoro, Mpho:</t>
        </r>
        <r>
          <rPr>
            <sz val="9"/>
            <color indexed="81"/>
            <rFont val="Tahoma"/>
            <family val="2"/>
          </rPr>
          <t xml:space="preserve">
Enter EE health insurance deduction</t>
        </r>
      </text>
    </comment>
    <comment ref="F19" authorId="0" shapeId="0" xr:uid="{E421EE60-5212-4121-8D6E-DF584BD35371}">
      <text>
        <r>
          <rPr>
            <b/>
            <sz val="9"/>
            <color indexed="81"/>
            <rFont val="Tahoma"/>
            <family val="2"/>
          </rPr>
          <t>Mokhoro, Mpho:</t>
        </r>
        <r>
          <rPr>
            <sz val="9"/>
            <color indexed="81"/>
            <rFont val="Tahoma"/>
            <family val="2"/>
          </rPr>
          <t xml:space="preserve">
Enter EE dependant reduction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<sst xmlns="http://schemas.openxmlformats.org/spreadsheetml/2006/main" count="69" uniqueCount="53">
  <si>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</si>
  <si>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</si>
  <si>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</si>
  <si>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</si>
  <si>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</si>
  <si>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</si>
  <si>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</si>
  <si>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</si>
  <si>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</si>
  <si>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</si>
  <si>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</si>
  <si>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</si>
  <si>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</si>
  <si>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</si>
  <si>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</si>
  <si>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</si>
  <si>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</si>
  <si>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</si>
  <si>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</si>
  <si>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</si>
  <si>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</si>
  <si>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</si>
  <si>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</si>
  <si>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</si>
  <si>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</si>
  <si>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</si>
  <si>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</si>
  <si>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</si>
  <si>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</si>
  <si>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</si>
  <si>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</si>
  <si>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</si>
  <si>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</si>
  <si>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</si>
  <si>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</si>
  <si>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</si>
  <si>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</si>
  <si>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</si>
  <si>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</si>
  <si>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</si>
  <si>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</si>
  <si>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r>
      <rPr>
        <sz val="11"/>
        <color rgb="FF0070C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</si>
  <si>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cash allowances</t>
  </si>
  <si>
    <t>Taxable benefits in kind</t>
  </si>
  <si>
    <t>Monthly Tax Calculation - 2020</t>
  </si>
  <si>
    <t>MGA</t>
  </si>
  <si>
    <t>MADAGASCAR</t>
  </si>
  <si>
    <t>Less: Dependant reduction</t>
  </si>
  <si>
    <t>Taxable income</t>
  </si>
  <si>
    <t>PAYE on taxable income</t>
  </si>
  <si>
    <t>above</t>
  </si>
  <si>
    <t>CNaPS EE deduction</t>
  </si>
  <si>
    <t>Health insurance EE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</si>
</sst>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1"/>
      <color rgb="FF0070C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top/>
      <bottom/>
      <diagonal/>
    </border>
  </borders>
  <cellStyleXfs count="2">
    <xf numFmtId="0" fontId="0" fillId="0" borderId="0"/>
    <xf numFmtId="9" fontId="19" fillId="0" borderId="0" applyFont="0" applyFill="0" applyBorder="0" applyAlignment="0" applyProtection="0"/>
  </cellStyleXfs>
  <cellXfs count="79">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Alignment="1">
      <alignment vertical="center"/>
    </xf>
    <xf numFmtId="0" fontId="14" fillId="0" borderId="0" xfId="0" applyFont="1" applyAlignment="1">
      <alignment vertical="center"/>
    </xf>
    <xf numFmtId="2" fontId="15" fillId="0" borderId="0" xfId="0" applyNumberFormat="1" applyFont="1" applyAlignment="1">
      <alignment horizontal="right"/>
    </xf>
    <xf numFmtId="4" fontId="7" fillId="0" borderId="0" xfId="0" applyNumberFormat="1" applyFont="1"/>
    <xf numFmtId="4" fontId="9" fillId="0" borderId="0" xfId="0" applyNumberFormat="1" applyFont="1"/>
    <xf numFmtId="0" fontId="8" fillId="0" borderId="0" xfId="0" applyFont="1" applyAlignment="1">
      <alignment horizontal="right"/>
    </xf>
    <xf numFmtId="4" fontId="9" fillId="2" borderId="6" xfId="0" applyNumberFormat="1" applyFont="1" applyFill="1" applyBorder="1" applyAlignment="1">
      <alignment vertical="center"/>
    </xf>
    <xf numFmtId="4" fontId="9" fillId="0" borderId="6" xfId="0" applyNumberFormat="1" applyFont="1" applyBorder="1"/>
    <xf numFmtId="164" fontId="9" fillId="0" borderId="6" xfId="0" applyNumberFormat="1" applyFont="1" applyBorder="1" applyAlignment="1">
      <alignment horizontal="center"/>
    </xf>
    <xf numFmtId="4" fontId="9" fillId="2" borderId="2" xfId="0" applyNumberFormat="1" applyFont="1" applyFill="1" applyBorder="1" applyAlignment="1">
      <alignment vertical="center"/>
    </xf>
    <xf numFmtId="4" fontId="9" fillId="0" borderId="2" xfId="0" applyNumberFormat="1" applyFont="1" applyBorder="1"/>
    <xf numFmtId="164" fontId="9" fillId="0" borderId="2" xfId="0" applyNumberFormat="1" applyFont="1" applyBorder="1" applyAlignment="1">
      <alignment horizontal="center"/>
    </xf>
    <xf numFmtId="4" fontId="9" fillId="2" borderId="2" xfId="0" applyNumberFormat="1" applyFont="1" applyFill="1" applyBorder="1" applyAlignment="1">
      <alignment horizontal="right" vertical="center"/>
    </xf>
    <xf numFmtId="0" fontId="9" fillId="0" borderId="0" xfId="0" applyFont="1"/>
    <xf numFmtId="4" fontId="7" fillId="0" borderId="3" xfId="0" applyNumberFormat="1" applyFont="1" applyBorder="1"/>
    <xf numFmtId="164" fontId="7" fillId="0" borderId="1" xfId="0" applyNumberFormat="1" applyFont="1" applyBorder="1" applyAlignment="1">
      <alignment horizontal="center"/>
    </xf>
    <xf numFmtId="0" fontId="10" fillId="0" borderId="0" xfId="0" applyFont="1"/>
    <xf numFmtId="0" fontId="1" fillId="0" borderId="0" xfId="0" quotePrefix="1" applyFont="1" applyAlignment="1">
      <alignment horizontal="right"/>
    </xf>
    <xf numFmtId="0" fontId="7" fillId="0" borderId="0" xfId="0" applyFont="1"/>
    <xf numFmtId="4" fontId="11" fillId="0" borderId="0" xfId="0" applyNumberFormat="1" applyFont="1"/>
    <xf numFmtId="0" fontId="9" fillId="0" borderId="0" xfId="0" applyFont="1" applyAlignment="1">
      <alignment vertical="center"/>
    </xf>
    <xf numFmtId="1" fontId="18" fillId="0" borderId="0" xfId="0" applyNumberFormat="1" applyFont="1" applyAlignment="1">
      <alignment horizontal="center" vertical="center"/>
    </xf>
    <xf numFmtId="2" fontId="21" fillId="0" borderId="0" xfId="0" applyNumberFormat="1" applyFont="1" applyAlignment="1">
      <alignment horizontal="right" vertical="center"/>
    </xf>
    <xf numFmtId="2" fontId="21" fillId="3" borderId="0" xfId="0" applyNumberFormat="1" applyFont="1" applyFill="1" applyAlignment="1">
      <alignment horizontal="right" vertical="center"/>
    </xf>
    <xf numFmtId="0" fontId="1" fillId="0" borderId="0" xfId="0" quotePrefix="1" applyFont="1" applyAlignment="1">
      <alignment horizontal="right" vertical="center"/>
    </xf>
    <xf numFmtId="0" fontId="10" fillId="0" borderId="0" xfId="0" applyFont="1" applyAlignment="1">
      <alignment vertical="center"/>
    </xf>
    <xf numFmtId="0" fontId="1" fillId="0" borderId="0" xfId="0" applyFont="1" applyAlignment="1">
      <alignment horizontal="right" vertical="center"/>
    </xf>
    <xf numFmtId="0" fontId="6" fillId="0" borderId="0" xfId="0" applyFont="1" applyAlignment="1">
      <alignment vertical="center"/>
    </xf>
    <xf numFmtId="4" fontId="9" fillId="0" borderId="0" xfId="0" applyNumberFormat="1" applyFont="1" applyAlignment="1">
      <alignment vertical="center"/>
    </xf>
    <xf numFmtId="9" fontId="9" fillId="0" borderId="0" xfId="1" applyFont="1" applyAlignment="1">
      <alignment vertical="center"/>
    </xf>
    <xf numFmtId="0" fontId="7" fillId="0" borderId="0" xfId="0" applyFont="1" applyAlignment="1">
      <alignment vertical="center"/>
    </xf>
    <xf numFmtId="4" fontId="7" fillId="0" borderId="1" xfId="0" applyNumberFormat="1" applyFont="1" applyBorder="1" applyAlignment="1">
      <alignment vertical="center"/>
    </xf>
    <xf numFmtId="4" fontId="7" fillId="0" borderId="0" xfId="0" applyNumberFormat="1" applyFont="1" applyAlignment="1">
      <alignment vertical="center"/>
    </xf>
    <xf numFmtId="0" fontId="11" fillId="0" borderId="0" xfId="0" quotePrefix="1" applyFont="1" applyAlignment="1">
      <alignment horizontal="right" vertical="center"/>
    </xf>
    <xf numFmtId="4" fontId="10" fillId="0" borderId="0" xfId="0" applyNumberFormat="1" applyFont="1" applyAlignment="1">
      <alignment vertical="center"/>
    </xf>
    <xf numFmtId="4" fontId="7" fillId="0" borderId="4" xfId="0" applyNumberFormat="1" applyFont="1" applyBorder="1" applyAlignment="1">
      <alignment vertical="center"/>
    </xf>
    <xf numFmtId="4" fontId="9" fillId="0" borderId="2" xfId="0" applyNumberFormat="1" applyFont="1" applyBorder="1" applyAlignment="1">
      <alignment vertical="center"/>
    </xf>
    <xf numFmtId="2" fontId="18" fillId="0" borderId="0" xfId="0" applyNumberFormat="1" applyFont="1" applyAlignment="1">
      <alignment horizontal="right" vertical="center"/>
    </xf>
    <xf numFmtId="4" fontId="23" fillId="0" borderId="0" xfId="0" applyNumberFormat="1" applyFont="1" applyAlignment="1">
      <alignment vertical="center"/>
    </xf>
    <xf numFmtId="4" fontId="0" fillId="0" borderId="0" xfId="0" applyNumberFormat="1" applyAlignment="1">
      <alignment vertical="center"/>
    </xf>
    <xf numFmtId="0" fontId="22"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4" fillId="0" borderId="0" xfId="0" applyFont="1" applyAlignment="1">
      <alignment vertical="center" wrapText="1"/>
    </xf>
    <xf numFmtId="164" fontId="7" fillId="0" borderId="0" xfId="0" applyNumberFormat="1" applyFont="1" applyAlignment="1">
      <alignment horizontal="center"/>
    </xf>
    <xf numFmtId="9" fontId="9" fillId="0" borderId="6" xfId="0" applyNumberFormat="1" applyFont="1" applyBorder="1" applyAlignment="1">
      <alignment horizontal="center"/>
    </xf>
    <xf numFmtId="9" fontId="9" fillId="0" borderId="2" xfId="0" applyNumberFormat="1" applyFont="1" applyBorder="1" applyAlignment="1">
      <alignment horizontal="center"/>
    </xf>
    <xf numFmtId="0" fontId="25" fillId="0" borderId="0" xfId="0" applyFont="1" applyAlignment="1">
      <alignment horizontal="left" vertical="center" wrapText="1"/>
    </xf>
    <xf numFmtId="1" fontId="18" fillId="4" borderId="0" xfId="0" applyNumberFormat="1" applyFont="1" applyFill="1" applyAlignment="1">
      <alignment horizontal="center" vertical="center"/>
    </xf>
    <xf numFmtId="4" fontId="7" fillId="5" borderId="0" xfId="0" applyNumberFormat="1" applyFont="1" applyFill="1" applyAlignment="1">
      <alignment horizontal="center" vertical="center"/>
    </xf>
    <xf numFmtId="4" fontId="9" fillId="4" borderId="0" xfId="0" applyNumberFormat="1" applyFont="1" applyFill="1" applyAlignment="1">
      <alignment vertical="center"/>
    </xf>
    <xf numFmtId="4" fontId="9" fillId="4" borderId="7" xfId="0" applyNumberFormat="1" applyFont="1" applyFill="1" applyBorder="1" applyAlignment="1">
      <alignment vertical="center"/>
    </xf>
    <xf numFmtId="4" fontId="9" fillId="4" borderId="0" xfId="0" applyNumberFormat="1" applyFont="1" applyFill="1" applyAlignment="1" applyProtection="1">
      <alignment vertical="center"/>
      <protection locked="0"/>
    </xf>
    <xf numFmtId="0" fontId="0" fillId="0" borderId="0" xfId="0" applyAlignment="1">
      <alignment horizontal="left"/>
    </xf>
    <xf numFmtId="16" fontId="7" fillId="0" borderId="0" xfId="0" quotePrefix="1" applyNumberFormat="1" applyFont="1" applyAlignment="1">
      <alignment horizontal="center" vertical="center"/>
    </xf>
    <xf numFmtId="4" fontId="7" fillId="0" borderId="8" xfId="0" applyNumberFormat="1" applyFont="1" applyBorder="1" applyAlignment="1">
      <alignment vertical="center"/>
    </xf>
    <xf numFmtId="4" fontId="9" fillId="0" borderId="0" xfId="0" applyNumberFormat="1" applyFont="1" applyAlignment="1">
      <alignment horizontal="left" vertical="center" indent="1"/>
    </xf>
    <xf numFmtId="0" fontId="0" fillId="0" borderId="0" xfId="0" applyAlignment="1">
      <alignment horizontal="left" wrapText="1"/>
    </xf>
    <xf numFmtId="0" fontId="0" fillId="0" borderId="0" xfId="0" applyAlignment="1">
      <alignment horizontal="left"/>
    </xf>
    <xf numFmtId="0" fontId="25" fillId="0" borderId="0" xfId="0" applyFont="1" applyAlignment="1">
      <alignment horizontal="left" vertical="center" wrapText="1"/>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4" fontId="2" fillId="0" borderId="0" xfId="0" applyNumberFormat="1" applyFont="1" applyAlignment="1">
      <alignment horizontal="center" vertical="center"/>
    </xf>
    <xf numFmtId="164" fontId="7" fillId="0" borderId="0" xfId="0" applyNumberFormat="1" applyFont="1" applyBorder="1" applyAlignment="1">
      <alignment horizontal="center" vertical="center"/>
    </xf>
    <xf numFmtId="0" fontId="0" fillId="0" borderId="9" xfId="0" applyBorder="1" applyAlignment="1">
      <alignment vertical="center"/>
    </xf>
    <xf numFmtId="0" fontId="26" fillId="0" borderId="0" xfId="0" applyFont="1" applyBorder="1" applyAlignment="1">
      <alignment horizontal="left" vertical="center"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57785</xdr:colOff>
      <xdr:row>5</xdr:row>
      <xdr:rowOff>46355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9"/>
  <sheetViews>
    <sheetView showGridLines="0" tabSelected="1" zoomScaleNormal="100" zoomScaleSheetLayoutView="100" workbookViewId="0">
      <selection activeCell="F13" sqref="F13"/>
    </sheetView>
  </sheetViews>
  <sheetFormatPr defaultColWidth="9.1796875" defaultRowHeight="13" x14ac:dyDescent="0.3"/>
  <cols>
    <col min="1" max="1" width="8.7265625" style="8" customWidth="1"/>
    <col min="2" max="2" width="16.1796875" style="9" customWidth="1"/>
    <col min="3" max="4" width="21.54296875" style="9" customWidth="1"/>
    <col min="5" max="5" width="17.1796875" style="9" customWidth="1"/>
    <col min="6" max="6" width="17.81640625" style="9" customWidth="1"/>
    <col min="7" max="13" width="9.1796875" style="9"/>
    <col min="14" max="14" width="9.1796875" style="9" customWidth="1"/>
    <col min="15" max="16384" width="9.1796875" style="9"/>
  </cols>
  <sheetData>
    <row r="1" spans="1:20" customFormat="1" ht="14.5" x14ac:dyDescent="0.35">
      <c r="F1" s="3"/>
    </row>
    <row r="2" spans="1:20" customFormat="1" ht="14.5" x14ac:dyDescent="0.35">
      <c r="F2" s="3"/>
    </row>
    <row r="3" spans="1:20" customFormat="1" ht="14.5" x14ac:dyDescent="0.35">
      <c r="F3" s="3"/>
    </row>
    <row r="4" spans="1:20" customFormat="1" ht="14.5" x14ac:dyDescent="0.35">
      <c r="F4" s="3"/>
    </row>
    <row r="5" spans="1:20" customFormat="1" ht="14.5" x14ac:dyDescent="0.35">
      <c r="F5" s="3"/>
    </row>
    <row r="6" spans="1:20" customFormat="1" ht="14.5" x14ac:dyDescent="0.35">
      <c r="F6" s="3"/>
    </row>
    <row r="7" spans="1:20" customFormat="1" ht="14.5" x14ac:dyDescent="0.35">
      <c r="F7" s="3"/>
    </row>
    <row r="8" spans="1:20" customFormat="1" ht="30" customHeight="1" x14ac:dyDescent="0.65">
      <c r="B8" s="12" t="s">
        <v>44</v>
      </c>
      <c r="C8" s="11"/>
      <c r="D8" s="11"/>
      <c r="E8" s="11"/>
      <c r="F8" s="13" t="s">
        <v>46</v>
      </c>
    </row>
    <row r="9" spans="1:20" customFormat="1" ht="15.75" customHeight="1" x14ac:dyDescent="0.35">
      <c r="F9" s="3"/>
      <c r="S9" s="1"/>
      <c r="T9" s="1"/>
    </row>
    <row r="10" spans="1:20" s="4" customFormat="1" ht="20.25" customHeight="1" x14ac:dyDescent="0.35">
      <c r="B10" s="2" t="s">
        <v>1</v>
      </c>
      <c r="C10" s="2"/>
      <c r="D10" s="2"/>
      <c r="E10" s="2"/>
      <c r="F10" s="5"/>
      <c r="S10" s="6"/>
      <c r="T10" s="7"/>
    </row>
    <row r="11" spans="1:20" s="4" customFormat="1" ht="20.25" customHeight="1" x14ac:dyDescent="0.35">
      <c r="B11" s="2"/>
      <c r="C11" s="2"/>
      <c r="D11" s="2"/>
      <c r="E11" s="2"/>
      <c r="F11" s="5"/>
      <c r="S11" s="6"/>
      <c r="T11" s="7"/>
    </row>
    <row r="12" spans="1:20" s="4" customFormat="1" ht="20.25" customHeight="1" x14ac:dyDescent="0.35">
      <c r="A12" s="37"/>
      <c r="B12" s="38"/>
      <c r="C12" s="38"/>
      <c r="D12" s="38"/>
      <c r="E12" s="38"/>
      <c r="F12" s="65" t="s">
        <v>45</v>
      </c>
    </row>
    <row r="13" spans="1:20" s="4" customFormat="1" ht="21.75" customHeight="1" x14ac:dyDescent="0.35">
      <c r="A13" s="35"/>
      <c r="B13" s="39" t="s">
        <v>42</v>
      </c>
      <c r="C13" s="39"/>
      <c r="D13" s="40"/>
      <c r="E13" s="39"/>
      <c r="F13" s="63"/>
    </row>
    <row r="14" spans="1:20" s="4" customFormat="1" ht="21.75" customHeight="1" x14ac:dyDescent="0.35">
      <c r="A14" s="35"/>
      <c r="B14" s="39" t="s">
        <v>43</v>
      </c>
      <c r="C14" s="39"/>
      <c r="D14" s="40"/>
      <c r="E14" s="39"/>
      <c r="F14" s="63"/>
    </row>
    <row r="15" spans="1:20" s="4" customFormat="1" ht="21.75" customHeight="1" x14ac:dyDescent="0.35">
      <c r="A15" s="35"/>
      <c r="B15" s="39" t="s">
        <v>51</v>
      </c>
      <c r="C15" s="39"/>
      <c r="D15" s="40"/>
      <c r="E15" s="39"/>
      <c r="F15" s="63"/>
    </row>
    <row r="16" spans="1:20" s="4" customFormat="1" ht="21.75" customHeight="1" x14ac:dyDescent="0.35">
      <c r="A16" s="35"/>
      <c r="B16" s="39" t="s">
        <v>52</v>
      </c>
      <c r="C16" s="39"/>
      <c r="D16" s="40"/>
      <c r="E16" s="39"/>
      <c r="F16" s="63"/>
    </row>
    <row r="17" spans="1:7" s="4" customFormat="1" ht="21.75" customHeight="1" x14ac:dyDescent="0.35">
      <c r="A17" s="44"/>
      <c r="B17" s="43" t="s">
        <v>48</v>
      </c>
      <c r="C17" s="41"/>
      <c r="D17" s="41"/>
      <c r="E17" s="41"/>
      <c r="F17" s="43">
        <f>F13+F14-F15-F16</f>
        <v>0</v>
      </c>
    </row>
    <row r="18" spans="1:7" s="4" customFormat="1" ht="21.75" customHeight="1" thickBot="1" x14ac:dyDescent="0.4">
      <c r="A18" s="35"/>
      <c r="B18" s="41" t="s">
        <v>49</v>
      </c>
      <c r="C18" s="41"/>
      <c r="D18" s="41"/>
      <c r="E18" s="41"/>
      <c r="F18" s="66">
        <f>FLOOR(IF(F17&lt;0,0,IF(F17&lt;C26,2000,(F17-C26)*D27)),10)</f>
        <v>2000</v>
      </c>
    </row>
    <row r="19" spans="1:7" s="4" customFormat="1" ht="21.75" customHeight="1" x14ac:dyDescent="0.35">
      <c r="A19" s="44"/>
      <c r="B19" s="67" t="s">
        <v>47</v>
      </c>
      <c r="C19" s="41"/>
      <c r="D19" s="41"/>
      <c r="E19" s="41"/>
      <c r="F19" s="63"/>
    </row>
    <row r="20" spans="1:7" s="4" customFormat="1" ht="21.75" customHeight="1" thickBot="1" x14ac:dyDescent="0.4">
      <c r="A20" s="35"/>
      <c r="B20" s="41" t="s">
        <v>7</v>
      </c>
      <c r="C20" s="41"/>
      <c r="D20" s="41"/>
      <c r="E20" s="41"/>
      <c r="F20" s="46">
        <f>MAX(F18-F19,2000)</f>
        <v>2000</v>
      </c>
    </row>
    <row r="21" spans="1:7" s="4" customFormat="1" ht="20.25" customHeight="1" thickTop="1" x14ac:dyDescent="0.35">
      <c r="A21" s="35"/>
      <c r="B21" s="41"/>
      <c r="C21" s="36"/>
      <c r="D21" s="36"/>
      <c r="E21" s="36"/>
      <c r="F21" s="43"/>
    </row>
    <row r="22" spans="1:7" customFormat="1" ht="19.149999999999999" customHeight="1" x14ac:dyDescent="0.35">
      <c r="A22" s="28"/>
      <c r="B22" s="70"/>
      <c r="C22" s="70"/>
      <c r="D22" s="70"/>
      <c r="E22" s="70"/>
      <c r="F22" s="70"/>
      <c r="G22" s="14"/>
    </row>
    <row r="23" spans="1:7" customFormat="1" ht="19.149999999999999" customHeight="1" x14ac:dyDescent="0.35">
      <c r="A23" s="28"/>
      <c r="B23" s="77" t="s">
        <v>40</v>
      </c>
      <c r="C23" s="77"/>
      <c r="D23" s="77"/>
      <c r="E23" s="77"/>
      <c r="F23" s="77"/>
      <c r="G23" s="14"/>
    </row>
    <row r="24" spans="1:7" s="4" customFormat="1" ht="20.25" customHeight="1" x14ac:dyDescent="0.35">
      <c r="A24" s="37"/>
      <c r="B24" s="71" t="s">
        <v>4</v>
      </c>
      <c r="C24" s="71"/>
      <c r="D24" s="73" t="s">
        <v>0</v>
      </c>
    </row>
    <row r="25" spans="1:7" s="4" customFormat="1" ht="20.25" customHeight="1" x14ac:dyDescent="0.35">
      <c r="A25" s="37"/>
      <c r="B25" s="52" t="s">
        <v>24</v>
      </c>
      <c r="C25" s="52" t="s">
        <v>25</v>
      </c>
      <c r="D25" s="73"/>
    </row>
    <row r="26" spans="1:7" s="4" customFormat="1" ht="20.25" customHeight="1" x14ac:dyDescent="0.35">
      <c r="A26" s="37"/>
      <c r="B26" s="17">
        <v>0</v>
      </c>
      <c r="C26" s="17">
        <v>350000</v>
      </c>
      <c r="D26" s="19">
        <v>0</v>
      </c>
    </row>
    <row r="27" spans="1:7" s="4" customFormat="1" ht="20.25" customHeight="1" x14ac:dyDescent="0.35">
      <c r="A27" s="37"/>
      <c r="B27" s="20">
        <f>C26+0.01</f>
        <v>350000.01</v>
      </c>
      <c r="C27" s="20" t="s">
        <v>50</v>
      </c>
      <c r="D27" s="22">
        <v>0.2</v>
      </c>
      <c r="E27" s="76"/>
    </row>
    <row r="28" spans="1:7" s="4" customFormat="1" ht="20.25" customHeight="1" x14ac:dyDescent="0.35">
      <c r="A28" s="37"/>
      <c r="B28" s="31"/>
      <c r="C28" s="31"/>
      <c r="D28" s="64"/>
      <c r="E28" s="75"/>
    </row>
    <row r="29" spans="1:7" s="4" customFormat="1" ht="20.25" customHeight="1" x14ac:dyDescent="0.35">
      <c r="A29" s="37"/>
      <c r="D29" s="64"/>
    </row>
    <row r="30" spans="1:7" s="4" customFormat="1" ht="20.25" customHeight="1" x14ac:dyDescent="0.35">
      <c r="A30" s="37"/>
      <c r="D30" s="64"/>
    </row>
    <row r="31" spans="1:7" customFormat="1" ht="20.25" customHeight="1" x14ac:dyDescent="0.35">
      <c r="A31" s="10"/>
      <c r="B31" s="78" t="s">
        <v>41</v>
      </c>
      <c r="C31" s="78"/>
      <c r="D31" s="78"/>
      <c r="E31" s="78"/>
      <c r="F31" s="78"/>
    </row>
    <row r="32" spans="1:7" customFormat="1" ht="20.25" customHeight="1" x14ac:dyDescent="0.35">
      <c r="A32" s="10"/>
      <c r="B32" s="78"/>
      <c r="C32" s="78"/>
      <c r="D32" s="78"/>
      <c r="E32" s="78"/>
      <c r="F32" s="78"/>
    </row>
    <row r="33" spans="1:6" customFormat="1" ht="20.25" customHeight="1" x14ac:dyDescent="0.35">
      <c r="A33" s="10"/>
      <c r="B33" s="78"/>
      <c r="C33" s="78"/>
      <c r="D33" s="78"/>
      <c r="E33" s="78"/>
      <c r="F33" s="78"/>
    </row>
    <row r="34" spans="1:6" customFormat="1" ht="20.25" customHeight="1" x14ac:dyDescent="0.35">
      <c r="A34" s="10"/>
      <c r="B34" s="78"/>
      <c r="C34" s="78"/>
      <c r="D34" s="78"/>
      <c r="E34" s="78"/>
      <c r="F34" s="78"/>
    </row>
    <row r="35" spans="1:6" customFormat="1" ht="20.25" customHeight="1" x14ac:dyDescent="0.35">
      <c r="A35" s="10"/>
      <c r="B35" s="78"/>
      <c r="C35" s="78"/>
      <c r="D35" s="78"/>
      <c r="E35" s="78"/>
      <c r="F35" s="78"/>
    </row>
    <row r="36" spans="1:6" ht="20.25" customHeight="1" x14ac:dyDescent="0.35">
      <c r="B36" s="64"/>
      <c r="C36" s="64"/>
      <c r="E36" s="64"/>
      <c r="F36" s="64"/>
    </row>
    <row r="37" spans="1:6" ht="20.25" customHeight="1" x14ac:dyDescent="0.35">
      <c r="B37" s="64"/>
      <c r="C37" s="64"/>
      <c r="E37" s="64"/>
      <c r="F37" s="64"/>
    </row>
    <row r="38" spans="1:6" ht="20.25" customHeight="1" x14ac:dyDescent="0.35">
      <c r="B38" s="64"/>
      <c r="C38" s="64"/>
      <c r="E38" s="64"/>
      <c r="F38" s="64"/>
    </row>
    <row r="39" spans="1:6" ht="13" customHeight="1" x14ac:dyDescent="0.35">
      <c r="B39" s="64"/>
      <c r="C39" s="64"/>
      <c r="E39" s="64"/>
      <c r="F39" s="64"/>
    </row>
  </sheetData>
  <sheetProtection algorithmName="SHA-512" hashValue="7bwimv2cU6TDA/EY/Y468q8ecmCg/IUD9Z6OkD6Lt+tKLk5uonLn3DdlKDlngS5PeEesR0doOgx/Xe5PS3OHGA==" saltValue="sjkZTZkXGTSbHPvwSJyCtw==" spinCount="100000" sheet="1" selectLockedCells="1"/>
  <mergeCells count="5">
    <mergeCell ref="B22:F22"/>
    <mergeCell ref="B24:C24"/>
    <mergeCell ref="D24:D25"/>
    <mergeCell ref="B23:F23"/>
    <mergeCell ref="B31:F35"/>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796875" defaultRowHeight="13" x14ac:dyDescent="0.3"/>
  <cols>
    <col min="1" max="1" width="8.7265625" style="8" customWidth="1"/>
    <col min="2" max="2" width="16.1796875" style="9" customWidth="1"/>
    <col min="3" max="4" width="21.54296875" style="9" customWidth="1"/>
    <col min="5" max="5" width="16.26953125" style="9" customWidth="1"/>
    <col min="6" max="7" width="17.81640625" style="9" customWidth="1"/>
    <col min="8" max="8" width="21.453125" style="9" customWidth="1"/>
    <col min="9" max="13" width="9.1796875" style="9"/>
    <col min="14" max="14" width="9.1796875" style="9" customWidth="1"/>
    <col min="15" max="16384" width="9.1796875" style="9"/>
  </cols>
  <sheetData>
    <row r="1" spans="2:20" customFormat="1" ht="14.5" x14ac:dyDescent="0.35">
      <c r="F1" s="3"/>
      <c r="G1" s="3"/>
    </row>
    <row r="2" spans="2:20" customFormat="1" ht="14.5" x14ac:dyDescent="0.35">
      <c r="F2" s="3"/>
      <c r="G2" s="3"/>
    </row>
    <row r="3" spans="2:20" customFormat="1" ht="14.5" x14ac:dyDescent="0.35">
      <c r="F3" s="3"/>
      <c r="G3" s="3"/>
    </row>
    <row r="4" spans="2:20" customFormat="1" ht="14.5" x14ac:dyDescent="0.35">
      <c r="F4" s="3"/>
      <c r="G4" s="3"/>
    </row>
    <row r="5" spans="2:20" customFormat="1" ht="14.5" x14ac:dyDescent="0.35">
      <c r="F5" s="3"/>
      <c r="G5" s="3"/>
    </row>
    <row r="6" spans="2:20" customFormat="1" ht="14.5" x14ac:dyDescent="0.35">
      <c r="F6" s="3"/>
      <c r="G6" s="3"/>
    </row>
    <row r="7" spans="2:20" customFormat="1" ht="14.5" x14ac:dyDescent="0.35">
      <c r="F7" s="3"/>
      <c r="G7" s="3"/>
    </row>
    <row r="8" spans="2:20" customFormat="1" ht="30" customHeight="1" x14ac:dyDescent="0.65">
      <c r="B8" s="12" t="s">
        <v>29</v>
      </c>
      <c r="C8" s="11"/>
      <c r="D8" s="11"/>
      <c r="E8" s="11"/>
      <c r="F8" s="13"/>
      <c r="G8" s="13" t="s">
        <v>5</v>
      </c>
    </row>
    <row r="9" spans="2:20" customFormat="1" ht="15.75" customHeight="1" x14ac:dyDescent="0.35">
      <c r="F9" s="3"/>
      <c r="G9" s="3"/>
      <c r="S9" s="1"/>
      <c r="T9" s="1"/>
    </row>
    <row r="10" spans="2:20" s="4" customFormat="1" ht="20.25" customHeight="1" x14ac:dyDescent="0.35">
      <c r="B10" s="2" t="s">
        <v>1</v>
      </c>
      <c r="C10" s="2"/>
      <c r="D10" s="2"/>
      <c r="E10" s="2"/>
      <c r="F10" s="5"/>
      <c r="G10" s="5"/>
      <c r="S10" s="6"/>
      <c r="T10" s="7"/>
    </row>
    <row r="11" spans="2:20" s="4" customFormat="1" ht="20.25" customHeight="1" x14ac:dyDescent="0.35">
      <c r="B11" s="2"/>
      <c r="C11" s="2"/>
      <c r="D11" s="2"/>
      <c r="E11" s="2"/>
      <c r="F11" s="5"/>
      <c r="G11" s="5"/>
      <c r="S11" s="6"/>
      <c r="T11" s="7"/>
    </row>
    <row r="12" spans="2:20" s="4" customFormat="1" ht="20.25" customHeight="1" x14ac:dyDescent="0.35">
      <c r="B12" s="31" t="s">
        <v>11</v>
      </c>
      <c r="C12" s="2"/>
      <c r="D12" s="2"/>
      <c r="E12" s="2"/>
      <c r="F12" s="32"/>
      <c r="G12" s="59">
        <v>1</v>
      </c>
      <c r="S12" s="6"/>
      <c r="T12" s="7"/>
    </row>
    <row r="13" spans="2:20" s="4" customFormat="1" ht="20.25" customHeight="1" x14ac:dyDescent="0.35">
      <c r="B13" s="31" t="s">
        <v>10</v>
      </c>
      <c r="C13" s="2"/>
      <c r="D13" s="2"/>
      <c r="E13" s="2"/>
      <c r="F13" s="32"/>
      <c r="G13" s="60" t="s">
        <v>8</v>
      </c>
      <c r="S13" s="6"/>
      <c r="T13" s="7"/>
    </row>
    <row r="14" spans="2:20" s="4" customFormat="1" ht="20.25" customHeight="1" x14ac:dyDescent="0.35">
      <c r="B14" s="31"/>
      <c r="C14" s="2"/>
      <c r="D14" s="2"/>
      <c r="E14" s="2"/>
      <c r="F14" s="5"/>
      <c r="G14" s="5"/>
      <c r="S14" s="6"/>
      <c r="T14" s="7"/>
    </row>
    <row r="15" spans="2:20" s="4" customFormat="1" ht="20.25" customHeight="1" x14ac:dyDescent="0.35">
      <c r="C15" s="2"/>
      <c r="D15" s="2"/>
      <c r="E15" s="2"/>
      <c r="F15" s="48"/>
      <c r="G15" s="48" t="s">
        <v>6</v>
      </c>
      <c r="S15" s="6"/>
      <c r="T15" s="7"/>
    </row>
    <row r="16" spans="2:20" s="4" customFormat="1" ht="20.25" customHeight="1" x14ac:dyDescent="0.35">
      <c r="B16" s="2"/>
      <c r="C16" s="2"/>
      <c r="D16" s="2"/>
      <c r="E16" s="2"/>
      <c r="F16" s="33"/>
      <c r="G16" s="34" t="s">
        <v>14</v>
      </c>
      <c r="S16" s="6"/>
      <c r="T16" s="7"/>
    </row>
    <row r="17" spans="1:14" s="4" customFormat="1" ht="20.25" customHeight="1" x14ac:dyDescent="0.35">
      <c r="A17" s="35"/>
      <c r="B17" s="39" t="s">
        <v>13</v>
      </c>
      <c r="C17" s="39"/>
      <c r="D17" s="40"/>
      <c r="E17" s="39"/>
      <c r="F17" s="39"/>
      <c r="G17" s="61">
        <v>0</v>
      </c>
    </row>
    <row r="18" spans="1:14" s="4" customFormat="1" ht="20.25" customHeight="1" x14ac:dyDescent="0.35">
      <c r="A18" s="35"/>
      <c r="B18" s="39" t="s">
        <v>30</v>
      </c>
      <c r="C18" s="39"/>
      <c r="D18" s="40"/>
      <c r="E18" s="39"/>
      <c r="F18" s="39"/>
      <c r="G18" s="61">
        <v>0</v>
      </c>
    </row>
    <row r="19" spans="1:14" s="4" customFormat="1" ht="20.25" customHeight="1" x14ac:dyDescent="0.35">
      <c r="A19" s="35"/>
      <c r="B19" s="40" t="s">
        <v>9</v>
      </c>
      <c r="C19" s="39"/>
      <c r="D19" s="31"/>
      <c r="E19" s="39"/>
      <c r="F19" s="39"/>
      <c r="G19" s="61">
        <v>0</v>
      </c>
      <c r="N19" s="50"/>
    </row>
    <row r="20" spans="1:14" s="4" customFormat="1" ht="20.25" customHeight="1" x14ac:dyDescent="0.35">
      <c r="A20" s="35"/>
      <c r="B20" s="31" t="s">
        <v>21</v>
      </c>
      <c r="C20" s="39"/>
      <c r="D20" s="31"/>
      <c r="E20" s="39"/>
      <c r="F20" s="39"/>
      <c r="G20" s="61">
        <v>0</v>
      </c>
    </row>
    <row r="21" spans="1:14" s="4" customFormat="1" ht="20.25" customHeight="1" x14ac:dyDescent="0.35">
      <c r="A21" s="35"/>
      <c r="B21" s="41" t="s">
        <v>39</v>
      </c>
      <c r="C21" s="39"/>
      <c r="D21" s="31"/>
      <c r="E21" s="39"/>
      <c r="F21" s="39"/>
      <c r="G21" s="42">
        <f>SUM(G17:G20)</f>
        <v>0</v>
      </c>
    </row>
    <row r="22" spans="1:14" s="4" customFormat="1" ht="20.25" customHeight="1" x14ac:dyDescent="0.35">
      <c r="A22" s="35"/>
      <c r="B22" s="31"/>
      <c r="C22" s="39"/>
      <c r="D22" s="31"/>
      <c r="E22" s="39"/>
      <c r="F22" s="39"/>
      <c r="G22" s="39"/>
    </row>
    <row r="23" spans="1:14" s="4" customFormat="1" ht="20.25" customHeight="1" x14ac:dyDescent="0.35">
      <c r="A23" s="44"/>
      <c r="B23" s="31" t="s">
        <v>31</v>
      </c>
      <c r="C23" s="31"/>
      <c r="D23" s="31"/>
      <c r="E23" s="31"/>
      <c r="F23" s="39"/>
      <c r="G23" s="39">
        <f>IF(G12&lt;=0,0,IF(G12&gt;12,G17,G17*12/G12))</f>
        <v>0</v>
      </c>
    </row>
    <row r="24" spans="1:14" s="4" customFormat="1" ht="20.25" customHeight="1" x14ac:dyDescent="0.35">
      <c r="A24" s="44"/>
      <c r="B24" s="31" t="s">
        <v>32</v>
      </c>
      <c r="C24" s="31"/>
      <c r="D24" s="31"/>
      <c r="E24" s="31"/>
      <c r="F24" s="39"/>
      <c r="G24" s="39">
        <f>G23+G18</f>
        <v>0</v>
      </c>
    </row>
    <row r="25" spans="1:14" s="4" customFormat="1" ht="20.25" customHeight="1" x14ac:dyDescent="0.35">
      <c r="A25" s="44"/>
      <c r="B25" s="41"/>
      <c r="C25" s="41"/>
      <c r="D25" s="41"/>
      <c r="E25" s="41"/>
      <c r="F25" s="39"/>
      <c r="G25" s="43"/>
    </row>
    <row r="26" spans="1:14" s="4" customFormat="1" ht="20.25" customHeight="1" x14ac:dyDescent="0.35">
      <c r="A26" s="44"/>
      <c r="B26" s="31" t="s">
        <v>33</v>
      </c>
      <c r="C26" s="41"/>
      <c r="D26" s="41"/>
      <c r="E26" s="41"/>
      <c r="F26" s="39"/>
      <c r="G26" s="39">
        <f>F60</f>
        <v>0</v>
      </c>
    </row>
    <row r="27" spans="1:14" s="4" customFormat="1" ht="20.25" customHeight="1" x14ac:dyDescent="0.35">
      <c r="A27" s="44"/>
      <c r="B27" s="31" t="s">
        <v>34</v>
      </c>
      <c r="C27" s="41"/>
      <c r="D27" s="41"/>
      <c r="E27" s="41"/>
      <c r="F27" s="39"/>
      <c r="G27" s="39">
        <f>F69</f>
        <v>0</v>
      </c>
    </row>
    <row r="28" spans="1:14" s="4" customFormat="1" ht="20.25" customHeight="1" x14ac:dyDescent="0.35">
      <c r="A28" s="44"/>
      <c r="B28" s="41" t="s">
        <v>35</v>
      </c>
      <c r="C28" s="41"/>
      <c r="D28" s="41"/>
      <c r="E28" s="41"/>
      <c r="F28" s="39"/>
      <c r="G28" s="42">
        <f>G26-G27</f>
        <v>0</v>
      </c>
    </row>
    <row r="29" spans="1:14" s="4" customFormat="1" ht="20.25" customHeight="1" x14ac:dyDescent="0.35">
      <c r="A29" s="44"/>
      <c r="B29" s="41"/>
      <c r="C29" s="41"/>
      <c r="D29" s="41"/>
      <c r="E29" s="41"/>
      <c r="F29" s="39"/>
      <c r="G29" s="43"/>
    </row>
    <row r="30" spans="1:14" s="4" customFormat="1" ht="20.25" customHeight="1" x14ac:dyDescent="0.35">
      <c r="A30" s="35"/>
      <c r="B30" s="41" t="s">
        <v>17</v>
      </c>
      <c r="C30" s="36"/>
      <c r="D30" s="36"/>
      <c r="E30" s="36"/>
      <c r="F30" s="39"/>
      <c r="G30" s="43">
        <f>IF(G13="no",0,250*G12)</f>
        <v>0</v>
      </c>
    </row>
    <row r="31" spans="1:14" s="4" customFormat="1" ht="20.25" customHeight="1" x14ac:dyDescent="0.35">
      <c r="A31" s="35"/>
      <c r="B31" s="41"/>
      <c r="C31" s="36"/>
      <c r="D31" s="36"/>
      <c r="E31" s="36"/>
      <c r="F31" s="39"/>
      <c r="G31" s="43"/>
    </row>
    <row r="32" spans="1:14" s="4" customFormat="1" ht="20.25" customHeight="1" x14ac:dyDescent="0.35">
      <c r="A32" s="35"/>
      <c r="B32" s="31" t="s">
        <v>36</v>
      </c>
      <c r="C32" s="31"/>
      <c r="D32" s="31"/>
      <c r="E32" s="31"/>
      <c r="F32" s="39"/>
      <c r="G32" s="39">
        <f>G27/12*G12</f>
        <v>0</v>
      </c>
      <c r="I32" s="50"/>
      <c r="J32" s="50"/>
    </row>
    <row r="33" spans="1:11" s="4" customFormat="1" ht="20.25" customHeight="1" x14ac:dyDescent="0.35">
      <c r="A33" s="35"/>
      <c r="B33" s="31" t="s">
        <v>37</v>
      </c>
      <c r="C33" s="31"/>
      <c r="D33" s="31"/>
      <c r="E33" s="31"/>
      <c r="F33" s="39"/>
      <c r="G33" s="39">
        <f>G28</f>
        <v>0</v>
      </c>
      <c r="I33" s="50"/>
      <c r="J33" s="50"/>
    </row>
    <row r="34" spans="1:11" s="4" customFormat="1" ht="20.25" customHeight="1" x14ac:dyDescent="0.35">
      <c r="A34" s="35"/>
      <c r="B34" s="31" t="s">
        <v>38</v>
      </c>
      <c r="C34" s="31"/>
      <c r="D34" s="31"/>
      <c r="E34" s="31"/>
      <c r="F34" s="39"/>
      <c r="G34" s="39">
        <f>IF((G32+G33)&gt;G30,G30,G32)</f>
        <v>0</v>
      </c>
      <c r="I34" s="50"/>
      <c r="J34" s="50"/>
    </row>
    <row r="35" spans="1:11" s="4" customFormat="1" ht="20.25" customHeight="1" x14ac:dyDescent="0.35">
      <c r="A35" s="35"/>
      <c r="B35" s="41" t="s">
        <v>15</v>
      </c>
      <c r="C35" s="51"/>
      <c r="D35" s="51"/>
      <c r="E35" s="51"/>
      <c r="F35" s="43"/>
      <c r="G35" s="42">
        <f>(G32+G33)-G34</f>
        <v>0</v>
      </c>
    </row>
    <row r="36" spans="1:11" s="4" customFormat="1" ht="20.25" customHeight="1" x14ac:dyDescent="0.35">
      <c r="A36" s="35"/>
      <c r="B36" s="31" t="s">
        <v>16</v>
      </c>
      <c r="C36" s="36"/>
      <c r="D36" s="36"/>
      <c r="E36" s="36"/>
      <c r="F36" s="39"/>
      <c r="G36" s="62">
        <v>0</v>
      </c>
    </row>
    <row r="37" spans="1:11" s="4" customFormat="1" ht="20.25" customHeight="1" x14ac:dyDescent="0.35">
      <c r="A37" s="35"/>
      <c r="B37" s="41" t="s">
        <v>20</v>
      </c>
      <c r="C37" s="51"/>
      <c r="D37" s="51"/>
      <c r="E37" s="51"/>
      <c r="G37" s="43">
        <f>IF(G34=0,G32-G36,G35-G36)</f>
        <v>0</v>
      </c>
    </row>
    <row r="38" spans="1:11" s="4" customFormat="1" ht="20.25" customHeight="1" x14ac:dyDescent="0.35">
      <c r="A38" s="35"/>
      <c r="B38" s="41"/>
      <c r="C38" s="36"/>
      <c r="D38" s="36"/>
      <c r="E38" s="36"/>
      <c r="F38" s="39"/>
      <c r="G38" s="43"/>
    </row>
    <row r="39" spans="1:11" s="4" customFormat="1" ht="20.25" customHeight="1" x14ac:dyDescent="0.35">
      <c r="A39" s="35"/>
      <c r="B39" s="2" t="s">
        <v>19</v>
      </c>
      <c r="C39" s="36"/>
      <c r="D39" s="36"/>
      <c r="E39" s="36"/>
      <c r="F39" s="39"/>
      <c r="G39" s="49">
        <f>G30-G34</f>
        <v>0</v>
      </c>
    </row>
    <row r="40" spans="1:11" s="4" customFormat="1" ht="20.25" customHeight="1" x14ac:dyDescent="0.35">
      <c r="A40" s="35"/>
      <c r="B40" s="41"/>
      <c r="C40" s="36"/>
      <c r="D40" s="36"/>
      <c r="E40" s="36"/>
      <c r="F40" s="39"/>
      <c r="G40" s="43"/>
    </row>
    <row r="41" spans="1:11" s="4" customFormat="1" ht="20.25" customHeight="1" x14ac:dyDescent="0.35">
      <c r="A41" s="35"/>
      <c r="B41" s="41" t="s">
        <v>12</v>
      </c>
      <c r="C41" s="36"/>
      <c r="D41" s="36"/>
      <c r="E41" s="36"/>
      <c r="F41" s="39"/>
      <c r="G41" s="43">
        <f>IF(G19&gt;36000,(G19-36000)*0.25,0)</f>
        <v>0</v>
      </c>
    </row>
    <row r="42" spans="1:11" s="4" customFormat="1" ht="20.25" customHeight="1" x14ac:dyDescent="0.35">
      <c r="A42" s="35"/>
      <c r="B42" s="31" t="s">
        <v>16</v>
      </c>
      <c r="C42" s="36"/>
      <c r="D42" s="36"/>
      <c r="E42" s="36"/>
      <c r="F42" s="39"/>
      <c r="G42" s="62">
        <v>0</v>
      </c>
    </row>
    <row r="43" spans="1:11" s="4" customFormat="1" ht="20.25" customHeight="1" x14ac:dyDescent="0.35">
      <c r="A43" s="35"/>
      <c r="B43" s="41" t="s">
        <v>18</v>
      </c>
      <c r="C43" s="36"/>
      <c r="D43" s="36"/>
      <c r="E43" s="36"/>
      <c r="G43" s="43">
        <f>G41-G42</f>
        <v>0</v>
      </c>
    </row>
    <row r="44" spans="1:11" s="4" customFormat="1" ht="20.25" customHeight="1" x14ac:dyDescent="0.35">
      <c r="A44" s="35"/>
      <c r="B44" s="41"/>
      <c r="C44" s="36"/>
      <c r="D44" s="36"/>
      <c r="E44" s="36"/>
      <c r="F44" s="45"/>
      <c r="G44" s="45"/>
      <c r="K44" s="49"/>
    </row>
    <row r="45" spans="1:11" s="4" customFormat="1" ht="20.25" customHeight="1" x14ac:dyDescent="0.35">
      <c r="A45" s="35"/>
      <c r="B45" s="41" t="s">
        <v>22</v>
      </c>
      <c r="C45" s="36"/>
      <c r="D45" s="36"/>
      <c r="E45" s="36"/>
      <c r="F45" s="39"/>
      <c r="G45" s="43">
        <f>IF(G20&lt;35000,0,(G20-35000)*0.1)</f>
        <v>0</v>
      </c>
    </row>
    <row r="46" spans="1:11" s="4" customFormat="1" ht="20.25" customHeight="1" x14ac:dyDescent="0.35">
      <c r="A46" s="35"/>
      <c r="B46" s="31" t="s">
        <v>16</v>
      </c>
      <c r="C46" s="36"/>
      <c r="D46" s="36"/>
      <c r="E46" s="36"/>
      <c r="F46" s="39"/>
      <c r="G46" s="62">
        <v>0</v>
      </c>
    </row>
    <row r="47" spans="1:11" s="4" customFormat="1" ht="20.25" customHeight="1" x14ac:dyDescent="0.35">
      <c r="A47" s="35"/>
      <c r="B47" s="41" t="s">
        <v>23</v>
      </c>
      <c r="C47" s="36"/>
      <c r="D47" s="36"/>
      <c r="E47" s="36"/>
      <c r="G47" s="43">
        <f>G45-G46</f>
        <v>0</v>
      </c>
    </row>
    <row r="48" spans="1:11" s="4" customFormat="1" ht="20.25" customHeight="1" x14ac:dyDescent="0.35">
      <c r="A48" s="35"/>
      <c r="B48" s="41"/>
      <c r="C48" s="36"/>
      <c r="D48" s="36"/>
      <c r="E48" s="36"/>
      <c r="F48" s="43"/>
    </row>
    <row r="49" spans="1:8" s="4" customFormat="1" ht="20.25" customHeight="1" thickBot="1" x14ac:dyDescent="0.4">
      <c r="A49" s="35"/>
      <c r="B49" s="41" t="s">
        <v>7</v>
      </c>
      <c r="C49" s="36"/>
      <c r="D49" s="36"/>
      <c r="E49" s="36"/>
      <c r="G49" s="46">
        <f>G37+G43+G47</f>
        <v>0</v>
      </c>
    </row>
    <row r="50" spans="1:8" customFormat="1" ht="20.25" customHeight="1" thickTop="1" x14ac:dyDescent="0.35">
      <c r="A50" s="28"/>
      <c r="B50" s="29"/>
      <c r="C50" s="27"/>
      <c r="D50" s="27"/>
      <c r="E50" s="27"/>
      <c r="F50" s="15"/>
      <c r="G50" s="14"/>
    </row>
    <row r="51" spans="1:8" customFormat="1" ht="44.25" customHeight="1" x14ac:dyDescent="0.35">
      <c r="A51" s="28"/>
      <c r="B51" s="70" t="str">
        <f>IF(G13="yes","Note that in this calculation the disability tax credit reduces only the tax calculated as be tax tables. this is so that the tax calculation can balance back to the one calculated in VIP Premier.",".")</f>
        <v>.</v>
      </c>
      <c r="C51" s="70"/>
      <c r="D51" s="70"/>
      <c r="E51" s="70"/>
      <c r="F51" s="70"/>
      <c r="G51" s="70"/>
      <c r="H51" s="54"/>
    </row>
    <row r="52" spans="1:8" customFormat="1" ht="20.25" customHeight="1" x14ac:dyDescent="0.35">
      <c r="A52" s="28"/>
      <c r="B52" s="58"/>
      <c r="C52" s="58"/>
      <c r="D52" s="58"/>
      <c r="E52" s="58"/>
      <c r="F52" s="58"/>
      <c r="G52" s="58"/>
      <c r="H52" s="54"/>
    </row>
    <row r="53" spans="1:8" customFormat="1" ht="20.25" customHeight="1" x14ac:dyDescent="0.35">
      <c r="A53" s="10"/>
      <c r="B53" s="31" t="s">
        <v>33</v>
      </c>
      <c r="C53" s="30"/>
      <c r="D53" s="30"/>
      <c r="E53" s="30"/>
      <c r="F53" s="16"/>
      <c r="G53" s="16"/>
    </row>
    <row r="54" spans="1:8" customFormat="1" ht="20.25" customHeight="1" x14ac:dyDescent="0.35">
      <c r="A54" s="10"/>
      <c r="B54" s="71" t="s">
        <v>28</v>
      </c>
      <c r="C54" s="71"/>
      <c r="D54" s="72" t="s">
        <v>26</v>
      </c>
      <c r="E54" s="73" t="s">
        <v>0</v>
      </c>
      <c r="F54" s="72" t="s">
        <v>27</v>
      </c>
      <c r="G54" s="74"/>
    </row>
    <row r="55" spans="1:8" customFormat="1" ht="20.25" customHeight="1" x14ac:dyDescent="0.35">
      <c r="A55" s="10"/>
      <c r="B55" s="52" t="s">
        <v>24</v>
      </c>
      <c r="C55" s="52" t="s">
        <v>25</v>
      </c>
      <c r="D55" s="72"/>
      <c r="E55" s="73"/>
      <c r="F55" s="72"/>
      <c r="G55" s="74"/>
    </row>
    <row r="56" spans="1:8" customFormat="1" ht="20.25" customHeight="1" x14ac:dyDescent="0.35">
      <c r="A56" s="10"/>
      <c r="B56" s="17">
        <v>0</v>
      </c>
      <c r="C56" s="17">
        <v>36000</v>
      </c>
      <c r="D56" s="18">
        <f>IF(G24&lt;=C56,G24,C56)</f>
        <v>0</v>
      </c>
      <c r="E56" s="56">
        <v>0</v>
      </c>
      <c r="F56" s="21">
        <f>D56*E56</f>
        <v>0</v>
      </c>
      <c r="G56" s="15"/>
    </row>
    <row r="57" spans="1:8" customFormat="1" ht="20.25" customHeight="1" x14ac:dyDescent="0.35">
      <c r="A57" s="10"/>
      <c r="B57" s="20">
        <v>36000.01</v>
      </c>
      <c r="C57" s="20">
        <v>45600</v>
      </c>
      <c r="D57" s="47">
        <f>IF(G$24&gt;=B57,IF(G$24&lt;=C57,G$24-C56,C57-C56),0)</f>
        <v>0</v>
      </c>
      <c r="E57" s="57">
        <v>0.25</v>
      </c>
      <c r="F57" s="21">
        <f t="shared" ref="F57:F59" si="0">D57*E57</f>
        <v>0</v>
      </c>
      <c r="G57" s="15"/>
    </row>
    <row r="58" spans="1:8" customFormat="1" ht="20.25" customHeight="1" x14ac:dyDescent="0.35">
      <c r="A58" s="10"/>
      <c r="B58" s="20">
        <v>45600.01</v>
      </c>
      <c r="C58" s="20">
        <v>70800</v>
      </c>
      <c r="D58" s="47">
        <f>IF(G$24&gt;=B58,IF(G$24&lt;=C58,G$24-C57,C58-C57),0)</f>
        <v>0</v>
      </c>
      <c r="E58" s="57">
        <v>0.3</v>
      </c>
      <c r="F58" s="21">
        <f t="shared" si="0"/>
        <v>0</v>
      </c>
      <c r="G58" s="15"/>
    </row>
    <row r="59" spans="1:8" customFormat="1" ht="20.25" customHeight="1" x14ac:dyDescent="0.35">
      <c r="A59" s="10"/>
      <c r="B59" s="20">
        <v>70800.009999999995</v>
      </c>
      <c r="C59" s="23" t="s">
        <v>2</v>
      </c>
      <c r="D59" s="21">
        <f>IF(G24&gt;=B59,G24-C58,0)</f>
        <v>0</v>
      </c>
      <c r="E59" s="57">
        <v>0.35</v>
      </c>
      <c r="F59" s="21">
        <f t="shared" si="0"/>
        <v>0</v>
      </c>
      <c r="G59" s="15"/>
    </row>
    <row r="60" spans="1:8" customFormat="1" ht="20.25" customHeight="1" thickBot="1" x14ac:dyDescent="0.4">
      <c r="A60" s="10"/>
      <c r="B60" s="24"/>
      <c r="C60" s="24"/>
      <c r="D60" s="25">
        <f>SUM(D56:D59)</f>
        <v>0</v>
      </c>
      <c r="E60" s="26"/>
      <c r="F60" s="25">
        <f>SUM(F56:F59)</f>
        <v>0</v>
      </c>
      <c r="G60" s="14"/>
    </row>
    <row r="61" spans="1:8" customFormat="1" ht="20.25" customHeight="1" x14ac:dyDescent="0.35">
      <c r="A61" s="10"/>
      <c r="B61" s="24"/>
      <c r="C61" s="24"/>
      <c r="D61" s="14"/>
      <c r="E61" s="55"/>
      <c r="F61" s="14"/>
      <c r="G61" s="14"/>
    </row>
    <row r="62" spans="1:8" customFormat="1" ht="20.25" customHeight="1" x14ac:dyDescent="0.35">
      <c r="A62" s="10"/>
      <c r="B62" s="31" t="s">
        <v>34</v>
      </c>
    </row>
    <row r="63" spans="1:8" customFormat="1" ht="20.25" customHeight="1" x14ac:dyDescent="0.35">
      <c r="A63" s="10"/>
      <c r="B63" s="71" t="s">
        <v>28</v>
      </c>
      <c r="C63" s="71"/>
      <c r="D63" s="72" t="s">
        <v>26</v>
      </c>
      <c r="E63" s="73" t="s">
        <v>0</v>
      </c>
      <c r="F63" s="72" t="s">
        <v>27</v>
      </c>
      <c r="G63" s="74"/>
    </row>
    <row r="64" spans="1:8" customFormat="1" ht="20.25" customHeight="1" x14ac:dyDescent="0.35">
      <c r="A64" s="10"/>
      <c r="B64" s="52" t="s">
        <v>24</v>
      </c>
      <c r="C64" s="52" t="s">
        <v>25</v>
      </c>
      <c r="D64" s="72"/>
      <c r="E64" s="73"/>
      <c r="F64" s="72"/>
      <c r="G64" s="74"/>
    </row>
    <row r="65" spans="1:7" customFormat="1" ht="20.25" customHeight="1" x14ac:dyDescent="0.35">
      <c r="A65" s="10"/>
      <c r="B65" s="17">
        <v>0</v>
      </c>
      <c r="C65" s="17">
        <v>36000</v>
      </c>
      <c r="D65" s="18">
        <f>IF(G23&lt;=C65,G23,C65)</f>
        <v>0</v>
      </c>
      <c r="E65" s="56">
        <v>0</v>
      </c>
      <c r="F65" s="21">
        <f>D65*E65</f>
        <v>0</v>
      </c>
      <c r="G65" s="15"/>
    </row>
    <row r="66" spans="1:7" customFormat="1" ht="20.25" customHeight="1" x14ac:dyDescent="0.35">
      <c r="A66" s="10"/>
      <c r="B66" s="20">
        <v>36000.01</v>
      </c>
      <c r="C66" s="20">
        <v>45600</v>
      </c>
      <c r="D66" s="47">
        <f>IF(G$23&gt;=B66,IF(G$23&lt;=C66,G$23-C65,C66-C65),0)</f>
        <v>0</v>
      </c>
      <c r="E66" s="57">
        <v>0.25</v>
      </c>
      <c r="F66" s="21">
        <f t="shared" ref="F66:F68" si="1">D66*E66</f>
        <v>0</v>
      </c>
      <c r="G66" s="15"/>
    </row>
    <row r="67" spans="1:7" customFormat="1" ht="20.25" customHeight="1" x14ac:dyDescent="0.35">
      <c r="A67" s="10"/>
      <c r="B67" s="20">
        <v>45600.01</v>
      </c>
      <c r="C67" s="20">
        <v>70800</v>
      </c>
      <c r="D67" s="47">
        <f>IF(G$23&gt;=B67,IF(G$23&lt;=C67,G$23-C66,C67-C66),0)</f>
        <v>0</v>
      </c>
      <c r="E67" s="57">
        <v>0.3</v>
      </c>
      <c r="F67" s="21">
        <f t="shared" si="1"/>
        <v>0</v>
      </c>
      <c r="G67" s="15"/>
    </row>
    <row r="68" spans="1:7" customFormat="1" ht="20.25" customHeight="1" x14ac:dyDescent="0.35">
      <c r="A68" s="10"/>
      <c r="B68" s="20">
        <v>70800.009999999995</v>
      </c>
      <c r="C68" s="23" t="s">
        <v>2</v>
      </c>
      <c r="D68" s="21">
        <f>IF(G23&gt;=B68,G23-C67,0)</f>
        <v>0</v>
      </c>
      <c r="E68" s="57">
        <v>0.35</v>
      </c>
      <c r="F68" s="21">
        <f t="shared" si="1"/>
        <v>0</v>
      </c>
      <c r="G68" s="15"/>
    </row>
    <row r="69" spans="1:7" customFormat="1" ht="20.25" customHeight="1" thickBot="1" x14ac:dyDescent="0.4">
      <c r="A69" s="10"/>
      <c r="B69" s="24"/>
      <c r="C69" s="24"/>
      <c r="D69" s="25">
        <f>SUM(D65:D68)</f>
        <v>0</v>
      </c>
      <c r="E69" s="26"/>
      <c r="F69" s="25">
        <f>SUM(F65:F68)</f>
        <v>0</v>
      </c>
      <c r="G69" s="14"/>
    </row>
    <row r="70" spans="1:7" customFormat="1" ht="20.25" customHeight="1" x14ac:dyDescent="0.35">
      <c r="A70" s="10"/>
    </row>
    <row r="71" spans="1:7" customFormat="1" ht="20.25" customHeight="1" x14ac:dyDescent="0.35">
      <c r="A71" s="10"/>
    </row>
    <row r="72" spans="1:7" customFormat="1" ht="20.25" customHeight="1" x14ac:dyDescent="0.35">
      <c r="A72" s="10"/>
      <c r="B72" s="68" t="s">
        <v>3</v>
      </c>
      <c r="C72" s="69"/>
      <c r="D72" s="69"/>
      <c r="E72" s="69"/>
      <c r="F72" s="69"/>
      <c r="G72" s="53"/>
    </row>
    <row r="73" spans="1:7" customFormat="1" ht="20.25" customHeight="1" x14ac:dyDescent="0.35">
      <c r="A73" s="10"/>
      <c r="B73" s="69"/>
      <c r="C73" s="69"/>
      <c r="D73" s="69"/>
      <c r="E73" s="69"/>
      <c r="F73" s="69"/>
      <c r="G73" s="53"/>
    </row>
    <row r="74" spans="1:7" ht="20.25" customHeight="1" x14ac:dyDescent="0.35">
      <c r="B74" s="69"/>
      <c r="C74" s="69"/>
      <c r="D74" s="69"/>
      <c r="E74" s="69"/>
      <c r="F74" s="69"/>
      <c r="G74" s="53"/>
    </row>
    <row r="75" spans="1:7" ht="20.25" customHeight="1" x14ac:dyDescent="0.35">
      <c r="B75" s="69"/>
      <c r="C75" s="69"/>
      <c r="D75" s="69"/>
      <c r="E75" s="69"/>
      <c r="F75" s="69"/>
      <c r="G75" s="53"/>
    </row>
    <row r="76" spans="1:7" ht="20.25" customHeight="1" x14ac:dyDescent="0.35">
      <c r="B76" s="69"/>
      <c r="C76" s="69"/>
      <c r="D76" s="69"/>
      <c r="E76" s="69"/>
      <c r="F76" s="69"/>
      <c r="G76" s="53"/>
    </row>
    <row r="77" spans="1:7" ht="14.5" x14ac:dyDescent="0.35">
      <c r="B77" s="69"/>
      <c r="C77" s="69"/>
      <c r="D77" s="69"/>
      <c r="E77" s="69"/>
      <c r="F77" s="69"/>
      <c r="G77" s="53"/>
    </row>
  </sheetData>
  <sheetProtection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9286198-A6BF-4112-9F07-D1F77330D071}"/>
</file>

<file path=customXml/itemProps2.xml><?xml version="1.0" encoding="utf-8"?>
<ds:datastoreItem xmlns:ds="http://schemas.openxmlformats.org/officeDocument/2006/customXml" ds:itemID="{45F09218-0384-40BB-A3AD-250C792304F1}"/>
</file>

<file path=customXml/itemProps3.xml><?xml version="1.0" encoding="utf-8"?>
<ds:datastoreItem xmlns:ds="http://schemas.openxmlformats.org/officeDocument/2006/customXml" ds:itemID="{1BFB2263-0812-48A7-ADD3-C65E93502D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Mokhoro, Mpho</cp:lastModifiedBy>
  <cp:lastPrinted>2014-12-19T13:18:01Z</cp:lastPrinted>
  <dcterms:created xsi:type="dcterms:W3CDTF">2011-10-12T07:08:14Z</dcterms:created>
  <dcterms:modified xsi:type="dcterms:W3CDTF">2020-03-19T13:27:17Z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