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sage365.sharepoint.com/sites/za/pd/Compliance/PayrollAfrica/Uganda/"/>
    </mc:Choice>
  </mc:AlternateContent>
  <xr:revisionPtr revIDLastSave="6" documentId="13_ncr:1_{827DFCFD-E92F-4961-98C6-F04518456FB6}" xr6:coauthVersionLast="47" xr6:coauthVersionMax="47" xr10:uidLastSave="{75193CC1-4072-4589-B8F3-C867548201EA}"/>
  <bookViews>
    <workbookView xWindow="-110" yWindow="-110" windowWidth="19420" windowHeight="10420" activeTab="1" xr2:uid="{00000000-000D-0000-FFFF-FFFF00000000}"/>
  </bookViews>
  <sheets>
    <sheet name="Monthly Tax Calc" sheetId="15" r:id="rId1"/>
    <sheet name="Tax on Lump Sums" sheetId="17" r:id="rId2"/>
    <sheet name="YES NO" sheetId="16" state="hidden" r:id="rId3"/>
  </sheets>
  <definedNames>
    <definedName name="QUESTION">'YES NO'!$A$1:$A$2</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17" l="1"/>
  <c r="F18" i="17"/>
  <c r="E11" i="15" l="1"/>
  <c r="C46" i="17" l="1"/>
  <c r="C45" i="17"/>
  <c r="C44" i="17"/>
  <c r="D44" i="17" s="1"/>
  <c r="B38" i="17"/>
  <c r="B47" i="17" s="1"/>
  <c r="B37" i="17"/>
  <c r="B36" i="17"/>
  <c r="B35" i="17"/>
  <c r="F16" i="17"/>
  <c r="F44" i="17" l="1"/>
  <c r="B46" i="17"/>
  <c r="B45" i="17"/>
  <c r="F20" i="17" l="1"/>
  <c r="F24" i="17" s="1"/>
  <c r="D47" i="17" l="1"/>
  <c r="F47" i="17" s="1"/>
  <c r="D46" i="17"/>
  <c r="F46" i="17" s="1"/>
  <c r="D45" i="17"/>
  <c r="D36" i="17"/>
  <c r="F36" i="17" s="1"/>
  <c r="D35" i="17"/>
  <c r="F35" i="17" s="1"/>
  <c r="D38" i="17"/>
  <c r="F38" i="17" s="1"/>
  <c r="D34" i="17"/>
  <c r="F34" i="17" s="1"/>
  <c r="D37" i="17"/>
  <c r="F37" i="17" s="1"/>
  <c r="D15" i="15"/>
  <c r="D31" i="15" s="1"/>
  <c r="F31" i="15" s="1"/>
  <c r="F45" i="17" l="1"/>
  <c r="F48" i="17" s="1"/>
  <c r="D48" i="17"/>
  <c r="D29" i="15"/>
  <c r="F29" i="15" s="1"/>
  <c r="D32" i="15"/>
  <c r="F32" i="15" s="1"/>
  <c r="D30" i="15"/>
  <c r="F30" i="15" s="1"/>
  <c r="D14" i="15"/>
  <c r="F39" i="17" l="1"/>
  <c r="F25" i="17" s="1"/>
  <c r="D39" i="17" s="1"/>
  <c r="D21" i="15"/>
  <c r="F21" i="15" s="1"/>
  <c r="D22" i="15"/>
  <c r="F22" i="15" s="1"/>
  <c r="D20" i="15"/>
  <c r="F20" i="15" s="1"/>
  <c r="D23" i="15"/>
  <c r="F23" i="15" s="1"/>
  <c r="D19" i="15"/>
  <c r="F29" i="17" l="1"/>
  <c r="F19" i="15"/>
  <c r="F24" i="15" s="1"/>
  <c r="D24" i="15"/>
  <c r="F33" i="15"/>
  <c r="D33" i="15"/>
  <c r="E1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00000000-0006-0000-0100-000001000000}">
      <text>
        <r>
          <rPr>
            <b/>
            <sz val="9"/>
            <color indexed="81"/>
            <rFont val="Tahoma"/>
            <family val="2"/>
          </rPr>
          <t>Ramakuela, Jacqui:</t>
        </r>
        <r>
          <rPr>
            <sz val="9"/>
            <color indexed="81"/>
            <rFont val="Tahoma"/>
            <family val="2"/>
          </rPr>
          <t xml:space="preserve">
Enter the number of months worked in the tax year. </t>
        </r>
      </text>
    </comment>
    <comment ref="F16" authorId="0" shapeId="0" xr:uid="{00000000-0006-0000-0100-000002000000}">
      <text>
        <r>
          <rPr>
            <b/>
            <sz val="9"/>
            <color indexed="81"/>
            <rFont val="Tahoma"/>
            <family val="2"/>
          </rPr>
          <t>Ramakuela, Jacqui:</t>
        </r>
        <r>
          <rPr>
            <sz val="9"/>
            <color indexed="81"/>
            <rFont val="Tahoma"/>
            <family val="2"/>
          </rPr>
          <t xml:space="preserve">
Cumulative employment income is the gross employment income including allowances and benefits in kind earned by the employee from July 1 of the current year of income to the employment end date.
However, where the employee was not in employment by 1st July of the current year of income, then the cumulative employment income shall be: Gross employment income from employment start date including current month multiplied by the Total number of months from start of year of income (1st July) to end of employment including current month divided by the Number of months from start of employment to the end of employment including current month.
</t>
        </r>
      </text>
    </comment>
    <comment ref="F19" authorId="0" shapeId="0" xr:uid="{00000000-0006-0000-0100-000003000000}">
      <text>
        <r>
          <rPr>
            <b/>
            <sz val="9"/>
            <color indexed="81"/>
            <rFont val="Tahoma"/>
            <family val="2"/>
          </rPr>
          <t>Ramakuela, Jacqui:</t>
        </r>
        <r>
          <rPr>
            <sz val="9"/>
            <color indexed="81"/>
            <rFont val="Tahoma"/>
            <family val="2"/>
          </rPr>
          <t xml:space="preserve">
After exemptions</t>
        </r>
      </text>
    </comment>
    <comment ref="F22" authorId="0" shapeId="0" xr:uid="{00000000-0006-0000-0100-000004000000}">
      <text>
        <r>
          <rPr>
            <b/>
            <sz val="9"/>
            <color indexed="81"/>
            <rFont val="Tahoma"/>
            <family val="2"/>
          </rPr>
          <t>Ramakuela, Jacqui:</t>
        </r>
        <r>
          <rPr>
            <sz val="9"/>
            <color indexed="81"/>
            <rFont val="Tahoma"/>
            <family val="2"/>
          </rPr>
          <t xml:space="preserve">
Actual YTD LST….</t>
        </r>
      </text>
    </comment>
  </commentList>
</comments>
</file>

<file path=xl/sharedStrings.xml><?xml version="1.0" encoding="utf-8"?>
<sst xmlns="http://schemas.openxmlformats.org/spreadsheetml/2006/main" count="90" uniqueCount="60">
  <si>
    <t>Tax rate</t>
  </si>
  <si>
    <t>Enter amounts only in the grey fields</t>
  </si>
  <si>
    <t>and above</t>
  </si>
  <si>
    <t xml:space="preserve">Monthly Income Bracket </t>
  </si>
  <si>
    <t>PAYE for the current month</t>
  </si>
  <si>
    <t>UGANDA</t>
  </si>
  <si>
    <t>Ush</t>
  </si>
  <si>
    <t>From (Ush)</t>
  </si>
  <si>
    <t>To (Ush)</t>
  </si>
  <si>
    <t>Taxable Income            (Ush)</t>
  </si>
  <si>
    <t>Tax (Ush)</t>
  </si>
  <si>
    <t>Non-Resident</t>
  </si>
  <si>
    <t>Resident</t>
  </si>
  <si>
    <t>YES</t>
  </si>
  <si>
    <t>NO</t>
  </si>
  <si>
    <t>Is the employee a resident?</t>
  </si>
  <si>
    <t>Chargeable Income</t>
  </si>
  <si>
    <t>resident</t>
  </si>
  <si>
    <t>non-resident</t>
  </si>
  <si>
    <t>Notional PAYE</t>
  </si>
  <si>
    <t xml:space="preserve">Annual Income Bracket </t>
  </si>
  <si>
    <t>YTD+</t>
  </si>
  <si>
    <t>Annual Tax</t>
  </si>
  <si>
    <t>Annual Deduction - LST</t>
  </si>
  <si>
    <t>Annual Income</t>
  </si>
  <si>
    <t>A</t>
  </si>
  <si>
    <t>B</t>
  </si>
  <si>
    <t>F</t>
  </si>
  <si>
    <t>Tax payable on lump sum</t>
  </si>
  <si>
    <t>Chargeable Annual Income</t>
  </si>
  <si>
    <t>Annual/Irregular/Bonus/Lump sum payments</t>
  </si>
  <si>
    <t>C</t>
  </si>
  <si>
    <t>Cumulative employment income</t>
  </si>
  <si>
    <t>Number of months worked</t>
  </si>
  <si>
    <t>Number of months from start of tax year</t>
  </si>
  <si>
    <t>G = E + F</t>
  </si>
  <si>
    <t>H</t>
  </si>
  <si>
    <t>I = G - H</t>
  </si>
  <si>
    <t>J = Annual tables applied on I</t>
  </si>
  <si>
    <t>K</t>
  </si>
  <si>
    <t>L = (K/ A) X (12 - A)</t>
  </si>
  <si>
    <t>M = J - K - L</t>
  </si>
  <si>
    <t>D = IF A=B then C, otherwise C X B / A</t>
  </si>
  <si>
    <t>Non-resident individuals</t>
  </si>
  <si>
    <t>Resident individuals</t>
  </si>
  <si>
    <t>Is employee a resident?</t>
  </si>
  <si>
    <t>Gross income</t>
  </si>
  <si>
    <t>E = D X 12 / A</t>
  </si>
  <si>
    <t>YTD+ Tax Paid</t>
  </si>
  <si>
    <r>
      <t>Local Service Tax</t>
    </r>
    <r>
      <rPr>
        <i/>
        <sz val="10"/>
        <color theme="0" tint="-0.499984740745262"/>
        <rFont val="Sage Text"/>
      </rPr>
      <t xml:space="preserve"> tax deduction</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</si>
  <si>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</si>
  <si>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</si>
  <si>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</si>
  <si>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</si>
  <si>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</si>
  <si>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YTD+ Taxable Income </t>
    </r>
    <r>
      <rPr>
        <i/>
        <sz val="10"/>
        <color theme="0" tint="-0.499984740745262"/>
        <rFont val="Sage Text"/>
      </rPr>
      <t>excl. Lump sum</t>
    </r>
  </si>
  <si>
    <r>
      <t xml:space="preserve">Annualised Employment Income </t>
    </r>
    <r>
      <rPr>
        <sz val="10"/>
        <color theme="0" tint="-0.499984740745262"/>
        <rFont val="Sage Text"/>
      </rPr>
      <t>ex</t>
    </r>
    <r>
      <rPr>
        <i/>
        <sz val="10"/>
        <color theme="0" tint="-0.499984740745262"/>
        <rFont val="Sage Text"/>
      </rPr>
      <t>cl. lump sum</t>
    </r>
  </si>
  <si>
    <r>
      <t xml:space="preserve">Lump sum </t>
    </r>
    <r>
      <rPr>
        <i/>
        <sz val="10"/>
        <color theme="0" tint="-0.499984740745262"/>
        <rFont val="Sage Text"/>
      </rPr>
      <t>taxable amount</t>
    </r>
  </si>
  <si>
    <t>Monthly Tax Calculation - 2024</t>
  </si>
  <si>
    <t>Annual Tax Calc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</si>
</sst>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8"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sz val="11"/>
      <name val="Sage Text"/>
    </font>
    <font>
      <b/>
      <sz val="11"/>
      <color theme="1"/>
      <name val="Sage Text"/>
    </font>
    <font>
      <b/>
      <sz val="11"/>
      <color theme="3"/>
      <name val="Sage Text"/>
    </font>
    <font>
      <b/>
      <sz val="11"/>
      <color rgb="FF00B050"/>
      <name val="Sage Text"/>
    </font>
    <font>
      <b/>
      <sz val="11"/>
      <name val="Sage Text"/>
    </font>
    <font>
      <i/>
      <sz val="10"/>
      <color theme="0" tint="-0.34998626667073579"/>
      <name val="Sage Text"/>
    </font>
    <font>
      <sz val="11"/>
      <color theme="3"/>
      <name val="Sage Text"/>
    </font>
    <font>
      <i/>
      <sz val="10"/>
      <color theme="0" tint="-0.499984740745262"/>
      <name val="Sage Text"/>
    </font>
    <font>
      <sz val="11"/>
      <color theme="1" tint="0.499984740745262"/>
      <name val="Sage Text"/>
    </font>
    <font>
      <sz val="11"/>
      <color rgb="FF00B050"/>
      <name val="Sage Text"/>
    </font>
    <font>
      <sz val="11"/>
      <color rgb="FF00000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i/>
      <sz val="10"/>
      <color rgb="FF92D050"/>
      <name val="Sage Text"/>
    </font>
    <font>
      <i/>
      <sz val="9"/>
      <color theme="0" tint="-0.34998626667073579"/>
      <name val="Sage Text"/>
    </font>
    <font>
      <i/>
      <sz val="9"/>
      <color rgb="FF00B050"/>
      <name val="Sage Text"/>
    </font>
    <font>
      <b/>
      <sz val="12"/>
      <color theme="1"/>
      <name val="Sage Text"/>
    </font>
    <font>
      <b/>
      <sz val="11"/>
      <color theme="0"/>
      <name val="Sage Text"/>
    </font>
    <font>
      <sz val="10"/>
      <color theme="0" tint="-0.499984740745262"/>
      <name val="Sage Text"/>
    </font>
    <font>
      <b/>
      <i/>
      <sz val="9"/>
      <color theme="0" tint="-0.34998626667073579"/>
      <name val="Sage Text"/>
    </font>
    <font>
      <b/>
      <i/>
      <sz val="9"/>
      <color rgb="FF00B050"/>
      <name val="Sage Text"/>
    </font>
    <font>
      <sz val="14"/>
      <color theme="1"/>
      <name val="Sage Text"/>
    </font>
    <font>
      <sz val="16"/>
      <color rgb="FF00FF00"/>
      <name val="Sage Text"/>
    </font>
    <font>
      <sz val="11"/>
      <color rgb="FF00FF00"/>
      <name val="Sage Text"/>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s>
  <cellStyleXfs count="2">
    <xf numFmtId="0" fontId="0" fillId="0" borderId="0"/>
    <xf numFmtId="43" fontId="3" fillId="0" borderId="0" applyFont="0" applyFill="0" applyBorder="0" applyAlignment="0" applyProtection="0"/>
  </cellStyleXfs>
  <cellXfs count="85">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4" fontId="10" fillId="0" borderId="0" xfId="0" applyNumberFormat="1" applyFont="1" applyAlignment="1">
      <alignment vertical="center"/>
    </xf>
    <xf numFmtId="2" fontId="11" fillId="5" borderId="0" xfId="0" applyNumberFormat="1" applyFont="1" applyFill="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vertical="center"/>
    </xf>
    <xf numFmtId="16" fontId="14" fillId="0" borderId="0" xfId="0" quotePrefix="1" applyNumberFormat="1" applyFont="1" applyAlignment="1">
      <alignment horizontal="right" vertical="center"/>
    </xf>
    <xf numFmtId="0" fontId="13" fillId="0" borderId="0" xfId="0" quotePrefix="1" applyFont="1" applyAlignment="1">
      <alignment horizontal="right" vertical="center"/>
    </xf>
    <xf numFmtId="0" fontId="10" fillId="0" borderId="0" xfId="0" applyFont="1" applyAlignment="1">
      <alignment vertical="center"/>
    </xf>
    <xf numFmtId="4" fontId="10" fillId="4" borderId="0" xfId="0" applyNumberFormat="1" applyFont="1" applyFill="1" applyAlignment="1" applyProtection="1">
      <alignment vertical="center"/>
      <protection locked="0"/>
    </xf>
    <xf numFmtId="0" fontId="15" fillId="0" borderId="0" xfId="0" applyFont="1" applyAlignment="1">
      <alignment vertical="center"/>
    </xf>
    <xf numFmtId="0" fontId="12" fillId="0" borderId="0" xfId="0" quotePrefix="1" applyFont="1" applyAlignment="1">
      <alignment horizontal="right" vertical="center"/>
    </xf>
    <xf numFmtId="0" fontId="14" fillId="0" borderId="0" xfId="0" applyFont="1" applyAlignment="1">
      <alignment vertical="center"/>
    </xf>
    <xf numFmtId="4" fontId="14" fillId="0" borderId="0" xfId="0" applyNumberFormat="1" applyFont="1" applyAlignment="1">
      <alignment vertical="center"/>
    </xf>
    <xf numFmtId="0" fontId="16" fillId="0" borderId="0" xfId="0" quotePrefix="1" applyFont="1" applyAlignment="1">
      <alignment horizontal="right" vertical="center"/>
    </xf>
    <xf numFmtId="0" fontId="18" fillId="0" borderId="0" xfId="0" applyFont="1" applyAlignment="1">
      <alignment vertical="center"/>
    </xf>
    <xf numFmtId="4" fontId="14" fillId="0" borderId="4" xfId="0" applyNumberFormat="1" applyFont="1" applyBorder="1" applyAlignment="1">
      <alignment vertical="center"/>
    </xf>
    <xf numFmtId="0" fontId="8" fillId="0" borderId="0" xfId="0" applyFont="1" applyAlignment="1">
      <alignment vertical="center"/>
    </xf>
    <xf numFmtId="0" fontId="19" fillId="0" borderId="0" xfId="0" applyFont="1" applyAlignment="1">
      <alignment vertical="center"/>
    </xf>
    <xf numFmtId="4" fontId="16" fillId="0" borderId="0" xfId="0" applyNumberFormat="1" applyFont="1" applyAlignment="1">
      <alignment vertical="center"/>
    </xf>
    <xf numFmtId="0" fontId="19" fillId="0" borderId="0" xfId="0" applyFont="1" applyAlignment="1">
      <alignment horizontal="right" vertical="center"/>
    </xf>
    <xf numFmtId="0" fontId="8" fillId="3" borderId="6" xfId="0" applyFont="1" applyFill="1" applyBorder="1" applyAlignment="1">
      <alignment horizontal="center" vertical="center"/>
    </xf>
    <xf numFmtId="4" fontId="20" fillId="0" borderId="2" xfId="0" applyNumberFormat="1" applyFont="1" applyBorder="1" applyAlignment="1">
      <alignment horizontal="right" vertical="center"/>
    </xf>
    <xf numFmtId="4" fontId="10" fillId="0" borderId="2" xfId="0" applyNumberFormat="1" applyFont="1" applyBorder="1" applyAlignment="1">
      <alignment vertical="center"/>
    </xf>
    <xf numFmtId="9" fontId="10" fillId="0" borderId="2" xfId="0" applyNumberFormat="1" applyFont="1" applyBorder="1" applyAlignment="1">
      <alignment horizontal="center" vertical="center"/>
    </xf>
    <xf numFmtId="4" fontId="4" fillId="0" borderId="0" xfId="0" applyNumberFormat="1" applyFont="1" applyAlignment="1">
      <alignment vertical="center"/>
    </xf>
    <xf numFmtId="9" fontId="20" fillId="0" borderId="2" xfId="0" applyNumberFormat="1" applyFont="1" applyBorder="1" applyAlignment="1">
      <alignment horizontal="center" vertical="center"/>
    </xf>
    <xf numFmtId="4" fontId="10" fillId="2" borderId="2" xfId="0" applyNumberFormat="1" applyFont="1" applyFill="1" applyBorder="1" applyAlignment="1">
      <alignment horizontal="right" vertical="center"/>
    </xf>
    <xf numFmtId="4" fontId="14" fillId="0" borderId="7" xfId="0" applyNumberFormat="1" applyFont="1" applyBorder="1" applyAlignment="1">
      <alignment vertical="center"/>
    </xf>
    <xf numFmtId="164" fontId="14" fillId="0" borderId="0" xfId="0" applyNumberFormat="1" applyFont="1" applyAlignment="1">
      <alignment horizontal="center" vertical="center"/>
    </xf>
    <xf numFmtId="4" fontId="14" fillId="0" borderId="3" xfId="0" applyNumberFormat="1" applyFont="1" applyBorder="1" applyAlignment="1">
      <alignment vertical="center"/>
    </xf>
    <xf numFmtId="0" fontId="21" fillId="0" borderId="0" xfId="0" applyFont="1" applyAlignment="1">
      <alignment horizontal="right"/>
    </xf>
    <xf numFmtId="0" fontId="22" fillId="0" borderId="0" xfId="0" applyFont="1"/>
    <xf numFmtId="0" fontId="23" fillId="0" borderId="0" xfId="0" applyFont="1"/>
    <xf numFmtId="0" fontId="24" fillId="0" borderId="0" xfId="0" applyFont="1" applyAlignment="1">
      <alignment vertical="center"/>
    </xf>
    <xf numFmtId="0" fontId="25" fillId="0" borderId="0" xfId="0" applyFont="1"/>
    <xf numFmtId="43" fontId="25" fillId="0" borderId="0" xfId="1" applyFont="1"/>
    <xf numFmtId="0" fontId="26" fillId="0" borderId="0" xfId="0" applyFont="1"/>
    <xf numFmtId="0" fontId="27" fillId="0" borderId="0" xfId="0" applyFont="1" applyAlignment="1">
      <alignment vertical="center"/>
    </xf>
    <xf numFmtId="0" fontId="11" fillId="4" borderId="0" xfId="0" applyFont="1" applyFill="1" applyAlignment="1" applyProtection="1">
      <alignment horizontal="center" vertical="center"/>
      <protection locked="0"/>
    </xf>
    <xf numFmtId="0" fontId="28" fillId="0" borderId="0" xfId="0" applyFont="1" applyAlignment="1">
      <alignment horizontal="center" vertical="center"/>
    </xf>
    <xf numFmtId="0" fontId="29" fillId="0" borderId="0" xfId="0" applyFont="1" applyAlignment="1">
      <alignment vertical="center"/>
    </xf>
    <xf numFmtId="1" fontId="30" fillId="4" borderId="0" xfId="0" applyNumberFormat="1" applyFont="1" applyFill="1" applyAlignment="1" applyProtection="1">
      <alignment horizontal="center" vertical="center"/>
      <protection locked="0"/>
    </xf>
    <xf numFmtId="1" fontId="30" fillId="0" borderId="0" xfId="0" applyNumberFormat="1" applyFont="1" applyAlignment="1" applyProtection="1">
      <alignment horizontal="center" vertical="center"/>
      <protection locked="0"/>
    </xf>
    <xf numFmtId="1" fontId="30" fillId="0" borderId="0" xfId="0" applyNumberFormat="1" applyFont="1" applyAlignment="1">
      <alignment horizontal="center" vertical="center"/>
    </xf>
    <xf numFmtId="16" fontId="14" fillId="0" borderId="0" xfId="0" quotePrefix="1" applyNumberFormat="1" applyFont="1" applyAlignment="1">
      <alignment horizontal="right"/>
    </xf>
    <xf numFmtId="16" fontId="31" fillId="3" borderId="0" xfId="0" quotePrefix="1" applyNumberFormat="1" applyFont="1" applyFill="1" applyAlignment="1">
      <alignment horizontal="right" vertical="center"/>
    </xf>
    <xf numFmtId="4" fontId="28" fillId="0" borderId="0" xfId="0" applyNumberFormat="1" applyFont="1" applyAlignment="1">
      <alignment horizontal="center" vertical="center"/>
    </xf>
    <xf numFmtId="4" fontId="29" fillId="0" borderId="0" xfId="0" applyNumberFormat="1" applyFont="1" applyAlignment="1">
      <alignment vertical="center"/>
    </xf>
    <xf numFmtId="4" fontId="33" fillId="0" borderId="0" xfId="0" applyNumberFormat="1" applyFont="1" applyAlignment="1">
      <alignment horizontal="center" vertical="center"/>
    </xf>
    <xf numFmtId="4" fontId="34" fillId="0" borderId="0" xfId="0" applyNumberFormat="1" applyFont="1" applyAlignment="1">
      <alignment vertical="center"/>
    </xf>
    <xf numFmtId="4" fontId="14" fillId="0" borderId="1" xfId="0" applyNumberFormat="1" applyFont="1" applyBorder="1" applyAlignment="1">
      <alignment vertical="center"/>
    </xf>
    <xf numFmtId="0" fontId="33" fillId="0" borderId="0" xfId="0" applyFont="1" applyAlignment="1">
      <alignment horizontal="center" vertical="center"/>
    </xf>
    <xf numFmtId="0" fontId="34" fillId="0" borderId="0" xfId="0" applyFont="1" applyAlignment="1">
      <alignment vertical="center"/>
    </xf>
    <xf numFmtId="4" fontId="14" fillId="4" borderId="0" xfId="0" applyNumberFormat="1" applyFont="1" applyFill="1" applyAlignment="1" applyProtection="1">
      <alignment vertical="center"/>
      <protection locked="0"/>
    </xf>
    <xf numFmtId="0" fontId="35" fillId="0" borderId="0" xfId="0" applyFont="1" applyAlignment="1">
      <alignment vertical="center"/>
    </xf>
    <xf numFmtId="0" fontId="10" fillId="0" borderId="0" xfId="0" applyFont="1" applyAlignment="1">
      <alignment horizontal="left" vertical="center"/>
    </xf>
    <xf numFmtId="3" fontId="4" fillId="0" borderId="2" xfId="0" applyNumberFormat="1" applyFont="1" applyBorder="1" applyAlignment="1">
      <alignment vertical="center"/>
    </xf>
    <xf numFmtId="3" fontId="4" fillId="0" borderId="0" xfId="0" applyNumberFormat="1" applyFont="1" applyAlignment="1">
      <alignment vertical="center"/>
    </xf>
    <xf numFmtId="3" fontId="10" fillId="2" borderId="2" xfId="0" applyNumberFormat="1" applyFont="1" applyFill="1" applyBorder="1" applyAlignment="1">
      <alignment horizontal="right" vertical="center"/>
    </xf>
    <xf numFmtId="0" fontId="12" fillId="0" borderId="0" xfId="0" applyFont="1" applyAlignment="1">
      <alignment horizontal="right"/>
    </xf>
    <xf numFmtId="0" fontId="36" fillId="0" borderId="0" xfId="0" applyFont="1" applyAlignment="1">
      <alignment vertical="center"/>
    </xf>
    <xf numFmtId="0" fontId="37" fillId="0" borderId="0" xfId="0" applyFont="1" applyAlignment="1">
      <alignment vertical="center"/>
    </xf>
    <xf numFmtId="0" fontId="24" fillId="0" borderId="0" xfId="0" applyFont="1" applyAlignment="1">
      <alignment horizontal="left" vertical="top" wrapText="1"/>
    </xf>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wrapText="1"/>
    </xf>
    <xf numFmtId="4" fontId="8" fillId="3" borderId="6"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4" fontId="8" fillId="3" borderId="6" xfId="0" applyNumberFormat="1"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left"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4" fontId="8" fillId="3" borderId="10" xfId="0" applyNumberFormat="1" applyFont="1" applyFill="1" applyBorder="1" applyAlignment="1">
      <alignment horizontal="center" vertical="center" wrapText="1"/>
    </xf>
    <xf numFmtId="4" fontId="8" fillId="3" borderId="10"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171843</xdr:rowOff>
    </xdr:from>
    <xdr:to>
      <xdr:col>1</xdr:col>
      <xdr:colOff>958850</xdr:colOff>
      <xdr:row>1</xdr:row>
      <xdr:rowOff>44450</xdr:rowOff>
    </xdr:to>
    <xdr:pic>
      <xdr:nvPicPr>
        <xdr:cNvPr id="2" name="Picture 1">
          <a:extLst>
            <a:ext uri="{FF2B5EF4-FFF2-40B4-BE49-F238E27FC236}">
              <a16:creationId xmlns:a16="http://schemas.microsoft.com/office/drawing/2014/main" id="{9AEFCABB-01C0-456F-94E2-630C66457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171843"/>
          <a:ext cx="908050" cy="513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101600</xdr:rowOff>
    </xdr:from>
    <xdr:to>
      <xdr:col>1</xdr:col>
      <xdr:colOff>993202</xdr:colOff>
      <xdr:row>0</xdr:row>
      <xdr:rowOff>635000</xdr:rowOff>
    </xdr:to>
    <xdr:pic>
      <xdr:nvPicPr>
        <xdr:cNvPr id="3" name="Picture 2">
          <a:extLst>
            <a:ext uri="{FF2B5EF4-FFF2-40B4-BE49-F238E27FC236}">
              <a16:creationId xmlns:a16="http://schemas.microsoft.com/office/drawing/2014/main" id="{F85767F0-E4DF-41CF-9A74-A1EA35C1E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01600"/>
          <a:ext cx="942402"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T40"/>
  <sheetViews>
    <sheetView showGridLines="0" showRowColHeaders="0" zoomScaleNormal="100" zoomScaleSheetLayoutView="100" workbookViewId="0">
      <selection activeCell="E5" sqref="E5"/>
    </sheetView>
  </sheetViews>
  <sheetFormatPr defaultColWidth="9.08984375" defaultRowHeight="12.5" x14ac:dyDescent="0.25"/>
  <cols>
    <col min="1" max="1" width="5" style="41" customWidth="1"/>
    <col min="2" max="6" width="23.36328125" style="42" customWidth="1"/>
    <col min="7" max="8" width="9.08984375" style="42"/>
    <col min="9" max="9" width="14.08984375" style="42" customWidth="1"/>
    <col min="10" max="13" width="9.08984375" style="42"/>
    <col min="14" max="14" width="9.08984375" style="42" customWidth="1"/>
    <col min="15" max="16384" width="9.08984375" style="42"/>
  </cols>
  <sheetData>
    <row r="1" spans="1:20" s="1" customFormat="1" ht="50.5" customHeight="1" x14ac:dyDescent="0.3">
      <c r="F1" s="2"/>
    </row>
    <row r="2" spans="1:20" s="1" customFormat="1" ht="30" customHeight="1" x14ac:dyDescent="0.5">
      <c r="B2" s="3" t="s">
        <v>58</v>
      </c>
      <c r="C2" s="4"/>
      <c r="D2" s="4"/>
      <c r="E2" s="5" t="s">
        <v>5</v>
      </c>
    </row>
    <row r="3" spans="1:20" s="1" customFormat="1" ht="15.75" customHeight="1" x14ac:dyDescent="0.3">
      <c r="E3" s="2"/>
      <c r="S3" s="6"/>
      <c r="T3" s="6"/>
    </row>
    <row r="4" spans="1:20" s="7" customFormat="1" ht="20.25" customHeight="1" x14ac:dyDescent="0.35">
      <c r="B4" s="8" t="s">
        <v>1</v>
      </c>
      <c r="C4" s="8"/>
      <c r="D4" s="8"/>
      <c r="E4" s="9"/>
      <c r="S4" s="10"/>
      <c r="T4" s="11"/>
    </row>
    <row r="5" spans="1:20" s="7" customFormat="1" ht="20.25" customHeight="1" x14ac:dyDescent="0.35">
      <c r="B5" s="12" t="s">
        <v>15</v>
      </c>
      <c r="C5" s="8"/>
      <c r="D5" s="8"/>
      <c r="E5" s="13" t="s">
        <v>13</v>
      </c>
      <c r="S5" s="10"/>
      <c r="T5" s="11"/>
    </row>
    <row r="6" spans="1:20" s="7" customFormat="1" ht="20.25" customHeight="1" x14ac:dyDescent="0.35">
      <c r="A6" s="14"/>
      <c r="B6" s="15"/>
      <c r="C6" s="15"/>
      <c r="D6" s="15"/>
      <c r="E6" s="16" t="s">
        <v>6</v>
      </c>
    </row>
    <row r="7" spans="1:20" s="7" customFormat="1" ht="20.25" customHeight="1" x14ac:dyDescent="0.35">
      <c r="A7" s="17"/>
      <c r="B7" s="18" t="s">
        <v>46</v>
      </c>
      <c r="C7" s="18"/>
      <c r="D7" s="18"/>
      <c r="E7" s="19">
        <v>0</v>
      </c>
      <c r="G7" s="20"/>
    </row>
    <row r="8" spans="1:20" s="7" customFormat="1" ht="20.25" customHeight="1" x14ac:dyDescent="0.35">
      <c r="A8" s="21"/>
      <c r="B8" s="22"/>
      <c r="C8" s="22"/>
      <c r="D8" s="22"/>
      <c r="E8" s="23"/>
      <c r="G8" s="20"/>
    </row>
    <row r="9" spans="1:20" s="7" customFormat="1" ht="20.25" customHeight="1" x14ac:dyDescent="0.35">
      <c r="A9" s="24"/>
      <c r="B9" s="18" t="s">
        <v>49</v>
      </c>
      <c r="C9" s="18"/>
      <c r="D9" s="18"/>
      <c r="E9" s="19">
        <v>0</v>
      </c>
      <c r="G9" s="20"/>
    </row>
    <row r="10" spans="1:20" s="7" customFormat="1" ht="20.25" customHeight="1" x14ac:dyDescent="0.35">
      <c r="A10" s="21"/>
      <c r="B10" s="22"/>
      <c r="C10" s="22"/>
      <c r="D10" s="22"/>
      <c r="E10" s="23"/>
      <c r="G10" s="20"/>
    </row>
    <row r="11" spans="1:20" s="7" customFormat="1" ht="20.25" customHeight="1" x14ac:dyDescent="0.35">
      <c r="A11" s="21"/>
      <c r="B11" s="22" t="s">
        <v>16</v>
      </c>
      <c r="C11" s="22"/>
      <c r="D11" s="22"/>
      <c r="E11" s="23">
        <f>IF((E7-E9)&lt;0,0,E7-E9)</f>
        <v>0</v>
      </c>
      <c r="G11" s="20"/>
    </row>
    <row r="12" spans="1:20" s="7" customFormat="1" ht="20.25" customHeight="1" x14ac:dyDescent="0.35">
      <c r="A12" s="21"/>
      <c r="B12" s="18"/>
      <c r="C12" s="25"/>
      <c r="D12" s="25"/>
      <c r="E12" s="12"/>
      <c r="G12" s="20"/>
    </row>
    <row r="13" spans="1:20" s="7" customFormat="1" ht="20.25" customHeight="1" thickBot="1" x14ac:dyDescent="0.4">
      <c r="A13" s="21"/>
      <c r="B13" s="22" t="s">
        <v>4</v>
      </c>
      <c r="C13" s="25"/>
      <c r="D13" s="25"/>
      <c r="E13" s="26">
        <f>IF(E5="yes",F24,F33)</f>
        <v>0</v>
      </c>
    </row>
    <row r="14" spans="1:20" s="7" customFormat="1" ht="20.25" customHeight="1" thickTop="1" x14ac:dyDescent="0.35">
      <c r="A14" s="21"/>
      <c r="B14" s="22"/>
      <c r="C14" s="27" t="s">
        <v>17</v>
      </c>
      <c r="D14" s="27">
        <f>IF(E5="yes",E11,0)</f>
        <v>0</v>
      </c>
      <c r="E14" s="25"/>
      <c r="F14" s="23"/>
    </row>
    <row r="15" spans="1:20" s="7" customFormat="1" ht="20.25" customHeight="1" x14ac:dyDescent="0.35">
      <c r="A15" s="21"/>
      <c r="B15" s="22"/>
      <c r="C15" s="27" t="s">
        <v>18</v>
      </c>
      <c r="D15" s="27">
        <f>IF(E5="no",E11,0)</f>
        <v>0</v>
      </c>
      <c r="E15" s="25"/>
      <c r="F15" s="23"/>
    </row>
    <row r="16" spans="1:20" s="7" customFormat="1" ht="20.25" customHeight="1" x14ac:dyDescent="0.35">
      <c r="A16" s="14"/>
      <c r="B16" s="72" t="s">
        <v>12</v>
      </c>
      <c r="C16" s="29"/>
      <c r="D16" s="29"/>
      <c r="E16" s="29"/>
      <c r="F16" s="30"/>
    </row>
    <row r="17" spans="1:9" s="7" customFormat="1" ht="20.25" customHeight="1" x14ac:dyDescent="0.35">
      <c r="A17" s="14"/>
      <c r="B17" s="74" t="s">
        <v>3</v>
      </c>
      <c r="C17" s="74"/>
      <c r="D17" s="75" t="s">
        <v>9</v>
      </c>
      <c r="E17" s="77" t="s">
        <v>0</v>
      </c>
      <c r="F17" s="75" t="s">
        <v>10</v>
      </c>
    </row>
    <row r="18" spans="1:9" s="7" customFormat="1" ht="20.25" customHeight="1" x14ac:dyDescent="0.35">
      <c r="A18" s="14"/>
      <c r="B18" s="31" t="s">
        <v>7</v>
      </c>
      <c r="C18" s="31" t="s">
        <v>8</v>
      </c>
      <c r="D18" s="76"/>
      <c r="E18" s="78"/>
      <c r="F18" s="76"/>
    </row>
    <row r="19" spans="1:9" s="7" customFormat="1" ht="20.25" customHeight="1" x14ac:dyDescent="0.35">
      <c r="A19" s="14"/>
      <c r="B19" s="32">
        <v>0</v>
      </c>
      <c r="C19" s="32">
        <v>235000</v>
      </c>
      <c r="D19" s="33">
        <f>IF(D14&lt;=C19,D14,C19)</f>
        <v>0</v>
      </c>
      <c r="E19" s="34">
        <v>0</v>
      </c>
      <c r="F19" s="33">
        <f>D19*E19</f>
        <v>0</v>
      </c>
      <c r="I19" s="35"/>
    </row>
    <row r="20" spans="1:9" s="7" customFormat="1" ht="20.25" customHeight="1" x14ac:dyDescent="0.35">
      <c r="A20" s="14"/>
      <c r="B20" s="32">
        <v>235000.01</v>
      </c>
      <c r="C20" s="32">
        <v>335000</v>
      </c>
      <c r="D20" s="33">
        <f>IF(D$14&gt;=B20,IF(D$14&lt;=C20,D$14-C19,C20-C19),0)</f>
        <v>0</v>
      </c>
      <c r="E20" s="36">
        <v>0.1</v>
      </c>
      <c r="F20" s="33">
        <f t="shared" ref="F20:F23" si="0">D20*E20</f>
        <v>0</v>
      </c>
      <c r="I20" s="35"/>
    </row>
    <row r="21" spans="1:9" s="7" customFormat="1" ht="20.25" customHeight="1" x14ac:dyDescent="0.35">
      <c r="A21" s="14"/>
      <c r="B21" s="32">
        <v>335000.01</v>
      </c>
      <c r="C21" s="32">
        <v>410000</v>
      </c>
      <c r="D21" s="33">
        <f t="shared" ref="D21:D22" si="1">IF(D$14&gt;=B21,IF(D$14&lt;=C21,D$14-C20,C21-C20),0)</f>
        <v>0</v>
      </c>
      <c r="E21" s="36">
        <v>0.2</v>
      </c>
      <c r="F21" s="33">
        <f t="shared" si="0"/>
        <v>0</v>
      </c>
      <c r="I21" s="35"/>
    </row>
    <row r="22" spans="1:9" s="7" customFormat="1" ht="20.25" customHeight="1" x14ac:dyDescent="0.35">
      <c r="A22" s="14"/>
      <c r="B22" s="32">
        <v>410000.01</v>
      </c>
      <c r="C22" s="32">
        <v>10000000</v>
      </c>
      <c r="D22" s="33">
        <f t="shared" si="1"/>
        <v>0</v>
      </c>
      <c r="E22" s="36">
        <v>0.3</v>
      </c>
      <c r="F22" s="33">
        <f t="shared" si="0"/>
        <v>0</v>
      </c>
      <c r="I22" s="35"/>
    </row>
    <row r="23" spans="1:9" s="7" customFormat="1" ht="20.25" customHeight="1" x14ac:dyDescent="0.35">
      <c r="A23" s="14"/>
      <c r="B23" s="32">
        <v>10000000.01</v>
      </c>
      <c r="C23" s="37" t="s">
        <v>2</v>
      </c>
      <c r="D23" s="33">
        <f>IF(D14&gt;=B23,D14-C22,0)</f>
        <v>0</v>
      </c>
      <c r="E23" s="36">
        <v>0.4</v>
      </c>
      <c r="F23" s="33">
        <f t="shared" si="0"/>
        <v>0</v>
      </c>
      <c r="I23" s="35"/>
    </row>
    <row r="24" spans="1:9" s="7" customFormat="1" ht="20.25" customHeight="1" thickBot="1" x14ac:dyDescent="0.4">
      <c r="A24" s="14"/>
      <c r="B24" s="18"/>
      <c r="C24" s="18"/>
      <c r="D24" s="38">
        <f>SUM(D19:D23)</f>
        <v>0</v>
      </c>
      <c r="E24" s="39"/>
      <c r="F24" s="40">
        <f>SUM(F19:F23)</f>
        <v>0</v>
      </c>
    </row>
    <row r="25" spans="1:9" s="7" customFormat="1" ht="20.25" customHeight="1" x14ac:dyDescent="0.35">
      <c r="A25" s="14"/>
    </row>
    <row r="26" spans="1:9" s="7" customFormat="1" ht="20.25" customHeight="1" x14ac:dyDescent="0.35">
      <c r="A26" s="14"/>
      <c r="B26" s="72" t="s">
        <v>11</v>
      </c>
      <c r="C26" s="29"/>
      <c r="D26" s="29"/>
      <c r="E26" s="29"/>
      <c r="F26" s="30"/>
    </row>
    <row r="27" spans="1:9" s="7" customFormat="1" ht="20.25" customHeight="1" x14ac:dyDescent="0.35">
      <c r="A27" s="14"/>
      <c r="B27" s="74" t="s">
        <v>3</v>
      </c>
      <c r="C27" s="74"/>
      <c r="D27" s="75" t="s">
        <v>9</v>
      </c>
      <c r="E27" s="77" t="s">
        <v>0</v>
      </c>
      <c r="F27" s="75" t="s">
        <v>10</v>
      </c>
    </row>
    <row r="28" spans="1:9" s="7" customFormat="1" ht="20.25" customHeight="1" x14ac:dyDescent="0.35">
      <c r="A28" s="14"/>
      <c r="B28" s="31" t="s">
        <v>7</v>
      </c>
      <c r="C28" s="31" t="s">
        <v>8</v>
      </c>
      <c r="D28" s="76"/>
      <c r="E28" s="78"/>
      <c r="F28" s="76"/>
    </row>
    <row r="29" spans="1:9" s="7" customFormat="1" ht="20.25" customHeight="1" x14ac:dyDescent="0.35">
      <c r="A29" s="14"/>
      <c r="B29" s="32">
        <v>0</v>
      </c>
      <c r="C29" s="32">
        <v>335000</v>
      </c>
      <c r="D29" s="33">
        <f>IF(D15&lt;=C29,D15,C29)</f>
        <v>0</v>
      </c>
      <c r="E29" s="34">
        <v>0.1</v>
      </c>
      <c r="F29" s="33">
        <f>D29*E29</f>
        <v>0</v>
      </c>
      <c r="I29" s="35"/>
    </row>
    <row r="30" spans="1:9" s="7" customFormat="1" ht="20.25" customHeight="1" x14ac:dyDescent="0.35">
      <c r="A30" s="14"/>
      <c r="B30" s="32">
        <v>335000.01</v>
      </c>
      <c r="C30" s="32">
        <v>410000</v>
      </c>
      <c r="D30" s="33">
        <f>IF(D$15&gt;=B30,IF(D$15&lt;=C30,D$15-C29,C30-C29),0)</f>
        <v>0</v>
      </c>
      <c r="E30" s="36">
        <v>0.2</v>
      </c>
      <c r="F30" s="33">
        <f t="shared" ref="F30:F32" si="2">D30*E30</f>
        <v>0</v>
      </c>
      <c r="I30" s="35"/>
    </row>
    <row r="31" spans="1:9" s="7" customFormat="1" ht="20.25" customHeight="1" x14ac:dyDescent="0.35">
      <c r="A31" s="14"/>
      <c r="B31" s="32">
        <v>410000.01</v>
      </c>
      <c r="C31" s="32">
        <v>10000000</v>
      </c>
      <c r="D31" s="33">
        <f>IF(D$15&gt;=B31,IF(D$15&lt;=C31,D$15-C30,C31-C30),0)</f>
        <v>0</v>
      </c>
      <c r="E31" s="36">
        <v>0.3</v>
      </c>
      <c r="F31" s="33">
        <f t="shared" si="2"/>
        <v>0</v>
      </c>
      <c r="I31" s="35"/>
    </row>
    <row r="32" spans="1:9" s="7" customFormat="1" ht="20.25" customHeight="1" x14ac:dyDescent="0.35">
      <c r="A32" s="14"/>
      <c r="B32" s="32">
        <v>10000000.01</v>
      </c>
      <c r="C32" s="37" t="s">
        <v>2</v>
      </c>
      <c r="D32" s="33">
        <f>IF(D15&gt;=B32,D15-C31,0)</f>
        <v>0</v>
      </c>
      <c r="E32" s="36">
        <v>0.4</v>
      </c>
      <c r="F32" s="33">
        <f t="shared" si="2"/>
        <v>0</v>
      </c>
      <c r="I32" s="35"/>
    </row>
    <row r="33" spans="1:6" s="7" customFormat="1" ht="20.25" customHeight="1" thickBot="1" x14ac:dyDescent="0.4">
      <c r="A33" s="14"/>
      <c r="B33" s="18"/>
      <c r="C33" s="18"/>
      <c r="D33" s="38">
        <f>SUM(D29:D32)</f>
        <v>0</v>
      </c>
      <c r="E33" s="39"/>
      <c r="F33" s="40">
        <f>SUM(F29:F32)</f>
        <v>0</v>
      </c>
    </row>
    <row r="34" spans="1:6" s="7" customFormat="1" ht="20.25" customHeight="1" x14ac:dyDescent="0.35">
      <c r="A34" s="14"/>
    </row>
    <row r="35" spans="1:6" ht="14" x14ac:dyDescent="0.3">
      <c r="B35" s="79"/>
      <c r="C35" s="79"/>
      <c r="D35" s="79"/>
      <c r="E35" s="79"/>
      <c r="F35" s="79"/>
    </row>
    <row r="36" spans="1:6" s="43" customFormat="1" ht="11.5" x14ac:dyDescent="0.25">
      <c r="B36" s="44" t="s">
        <v>50</v>
      </c>
      <c r="C36" s="45"/>
      <c r="D36" s="46"/>
      <c r="E36" s="45"/>
      <c r="F36" s="47"/>
    </row>
    <row r="37" spans="1:6" s="43" customFormat="1" ht="22.25" customHeight="1" x14ac:dyDescent="0.2">
      <c r="B37" s="73" t="s">
        <v>51</v>
      </c>
      <c r="C37" s="73"/>
      <c r="D37" s="73"/>
      <c r="E37" s="73"/>
      <c r="F37" s="73"/>
    </row>
    <row r="38" spans="1:6" s="43" customFormat="1" ht="11.5" x14ac:dyDescent="0.25">
      <c r="B38" s="44" t="s">
        <v>52</v>
      </c>
      <c r="C38" s="45"/>
      <c r="D38" s="46"/>
      <c r="E38" s="45"/>
      <c r="F38" s="47"/>
    </row>
    <row r="39" spans="1:6" s="43" customFormat="1" ht="11.5" x14ac:dyDescent="0.25">
      <c r="B39" s="44" t="s">
        <v>53</v>
      </c>
      <c r="C39" s="45"/>
      <c r="D39" s="46"/>
      <c r="E39" s="45"/>
      <c r="F39" s="47"/>
    </row>
    <row r="40" spans="1:6" s="43" customFormat="1" ht="11.5" x14ac:dyDescent="0.25">
      <c r="B40" s="44" t="s">
        <v>54</v>
      </c>
      <c r="C40" s="45"/>
      <c r="D40" s="46"/>
      <c r="E40" s="45"/>
      <c r="F40" s="47"/>
    </row>
  </sheetData>
  <sheetProtection algorithmName="SHA-512" hashValue="5ToRh64N9IIse6KsFJ/oCMNlTochu3dpA22UkzQaKhitBSitU/i+aybdC80q74l6STTvIV1LDL3J3rwo/fizNA==" saltValue="9GLC2kFQIOk4ArkYVa1T2A==" spinCount="100000" sheet="1" selectLockedCells="1"/>
  <mergeCells count="10">
    <mergeCell ref="B37:F37"/>
    <mergeCell ref="B17:C17"/>
    <mergeCell ref="D17:D18"/>
    <mergeCell ref="E17:E18"/>
    <mergeCell ref="F17:F18"/>
    <mergeCell ref="B35:F35"/>
    <mergeCell ref="B27:C27"/>
    <mergeCell ref="D27:D28"/>
    <mergeCell ref="E27:E28"/>
    <mergeCell ref="F27:F28"/>
  </mergeCells>
  <dataValidations count="1">
    <dataValidation type="list" allowBlank="1" showErrorMessage="1" errorTitle="Residence" error="Please selct from the options provided." sqref="E5"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55"/>
  <sheetViews>
    <sheetView showGridLines="0" showRowColHeaders="0" tabSelected="1" zoomScaleNormal="100" zoomScaleSheetLayoutView="100" workbookViewId="0">
      <selection activeCell="F7" sqref="F7"/>
    </sheetView>
  </sheetViews>
  <sheetFormatPr defaultColWidth="9.08984375" defaultRowHeight="12.5" x14ac:dyDescent="0.25"/>
  <cols>
    <col min="1" max="1" width="5.1796875" style="41" customWidth="1"/>
    <col min="2" max="6" width="22.54296875" style="42" customWidth="1"/>
    <col min="7" max="7" width="9.08984375" style="42"/>
    <col min="8" max="8" width="11.36328125" style="42" bestFit="1" customWidth="1"/>
    <col min="9" max="10" width="14.08984375" style="42" customWidth="1"/>
    <col min="11" max="13" width="9.08984375" style="42"/>
    <col min="14" max="14" width="9.08984375" style="42" customWidth="1"/>
    <col min="15" max="16384" width="9.08984375" style="42"/>
  </cols>
  <sheetData>
    <row r="1" spans="1:20" s="1" customFormat="1" ht="51" customHeight="1" x14ac:dyDescent="0.3">
      <c r="F1" s="2"/>
    </row>
    <row r="2" spans="1:20" s="1" customFormat="1" ht="30" customHeight="1" x14ac:dyDescent="0.5">
      <c r="B2" s="3" t="s">
        <v>59</v>
      </c>
      <c r="C2" s="4"/>
      <c r="D2" s="4"/>
      <c r="E2" s="4"/>
      <c r="F2" s="5" t="s">
        <v>5</v>
      </c>
    </row>
    <row r="3" spans="1:20" s="1" customFormat="1" ht="30" customHeight="1" x14ac:dyDescent="0.5">
      <c r="B3" s="71" t="s">
        <v>30</v>
      </c>
      <c r="C3" s="4"/>
      <c r="D3" s="4"/>
      <c r="E3" s="4"/>
      <c r="F3" s="5"/>
    </row>
    <row r="4" spans="1:20" s="1" customFormat="1" ht="15.75" customHeight="1" x14ac:dyDescent="0.3">
      <c r="F4" s="2"/>
      <c r="S4" s="6"/>
      <c r="T4" s="6"/>
    </row>
    <row r="5" spans="1:20" s="7" customFormat="1" ht="20.25" customHeight="1" x14ac:dyDescent="0.35">
      <c r="B5" s="8" t="s">
        <v>1</v>
      </c>
      <c r="C5" s="8"/>
      <c r="D5" s="8"/>
      <c r="E5" s="8"/>
      <c r="F5" s="9"/>
      <c r="S5" s="10"/>
      <c r="T5" s="11"/>
    </row>
    <row r="6" spans="1:20" s="7" customFormat="1" ht="19.5" customHeight="1" x14ac:dyDescent="0.35">
      <c r="B6" s="12"/>
      <c r="C6" s="8"/>
      <c r="D6" s="8"/>
      <c r="E6" s="8"/>
      <c r="G6" s="48"/>
      <c r="S6" s="10"/>
      <c r="T6" s="11"/>
    </row>
    <row r="7" spans="1:20" s="7" customFormat="1" ht="19.5" customHeight="1" x14ac:dyDescent="0.35">
      <c r="B7" s="12" t="s">
        <v>45</v>
      </c>
      <c r="C7" s="8"/>
      <c r="D7" s="8"/>
      <c r="E7" s="8"/>
      <c r="F7" s="49" t="s">
        <v>14</v>
      </c>
      <c r="G7" s="48"/>
      <c r="S7" s="10"/>
      <c r="T7" s="11"/>
    </row>
    <row r="8" spans="1:20" s="7" customFormat="1" ht="19.5" customHeight="1" x14ac:dyDescent="0.35">
      <c r="B8" s="12"/>
      <c r="C8" s="8"/>
      <c r="D8" s="8"/>
      <c r="E8" s="8"/>
      <c r="G8" s="48"/>
      <c r="S8" s="10"/>
      <c r="T8" s="11"/>
    </row>
    <row r="9" spans="1:20" s="7" customFormat="1" ht="19.5" customHeight="1" x14ac:dyDescent="0.35">
      <c r="B9" s="12" t="s">
        <v>33</v>
      </c>
      <c r="C9" s="8"/>
      <c r="D9" s="50"/>
      <c r="E9" s="51"/>
      <c r="F9" s="52">
        <v>12</v>
      </c>
      <c r="G9" s="48" t="s">
        <v>25</v>
      </c>
      <c r="S9" s="10"/>
      <c r="T9" s="11"/>
    </row>
    <row r="10" spans="1:20" s="7" customFormat="1" ht="2.25" customHeight="1" x14ac:dyDescent="0.35">
      <c r="B10" s="12"/>
      <c r="C10" s="8"/>
      <c r="D10" s="50"/>
      <c r="E10" s="51"/>
      <c r="F10" s="53">
        <v>1</v>
      </c>
      <c r="G10" s="48"/>
      <c r="S10" s="10"/>
      <c r="T10" s="11"/>
    </row>
    <row r="11" spans="1:20" s="7" customFormat="1" ht="19.5" customHeight="1" x14ac:dyDescent="0.35">
      <c r="B11" s="12" t="s">
        <v>34</v>
      </c>
      <c r="C11" s="8"/>
      <c r="D11" s="50"/>
      <c r="E11" s="51"/>
      <c r="F11" s="52">
        <v>12</v>
      </c>
      <c r="G11" s="48" t="s">
        <v>26</v>
      </c>
      <c r="S11" s="10"/>
      <c r="T11" s="11"/>
    </row>
    <row r="12" spans="1:20" s="7" customFormat="1" ht="19.5" customHeight="1" x14ac:dyDescent="0.35">
      <c r="B12" s="12"/>
      <c r="C12" s="8"/>
      <c r="D12" s="50"/>
      <c r="E12" s="51"/>
      <c r="F12" s="54"/>
      <c r="G12" s="48"/>
      <c r="S12" s="10"/>
      <c r="T12" s="11"/>
    </row>
    <row r="13" spans="1:20" s="7" customFormat="1" ht="19.5" customHeight="1" x14ac:dyDescent="0.3">
      <c r="A13" s="14"/>
      <c r="B13" s="15"/>
      <c r="C13" s="15"/>
      <c r="D13" s="50"/>
      <c r="E13" s="51"/>
      <c r="F13" s="55" t="s">
        <v>6</v>
      </c>
      <c r="G13" s="48"/>
    </row>
    <row r="14" spans="1:20" s="7" customFormat="1" ht="19.5" customHeight="1" x14ac:dyDescent="0.35">
      <c r="A14" s="14"/>
      <c r="B14" s="15"/>
      <c r="C14" s="15"/>
      <c r="D14" s="50"/>
      <c r="E14" s="51"/>
      <c r="F14" s="56" t="s">
        <v>21</v>
      </c>
      <c r="G14" s="48"/>
    </row>
    <row r="15" spans="1:20" s="7" customFormat="1" ht="19.5" customHeight="1" x14ac:dyDescent="0.35">
      <c r="A15" s="21"/>
      <c r="B15" s="12" t="s">
        <v>55</v>
      </c>
      <c r="C15" s="12"/>
      <c r="D15" s="57"/>
      <c r="E15" s="58"/>
      <c r="F15" s="19">
        <v>0</v>
      </c>
      <c r="G15" s="48" t="s">
        <v>31</v>
      </c>
    </row>
    <row r="16" spans="1:20" s="7" customFormat="1" ht="19.5" customHeight="1" x14ac:dyDescent="0.35">
      <c r="A16" s="21"/>
      <c r="B16" s="12" t="s">
        <v>32</v>
      </c>
      <c r="C16" s="12"/>
      <c r="D16" s="57"/>
      <c r="E16" s="58"/>
      <c r="F16" s="12">
        <f>IF(F9=F11,F15,F15*F11/F9)</f>
        <v>0</v>
      </c>
      <c r="G16" s="48" t="s">
        <v>42</v>
      </c>
    </row>
    <row r="17" spans="1:8" s="7" customFormat="1" ht="19.5" customHeight="1" x14ac:dyDescent="0.35">
      <c r="A17" s="21"/>
      <c r="B17" s="12"/>
      <c r="C17" s="12"/>
      <c r="D17" s="57"/>
      <c r="E17" s="58"/>
      <c r="F17" s="12"/>
      <c r="G17" s="48"/>
    </row>
    <row r="18" spans="1:8" s="7" customFormat="1" ht="19.5" customHeight="1" x14ac:dyDescent="0.35">
      <c r="A18" s="21"/>
      <c r="B18" s="12" t="s">
        <v>56</v>
      </c>
      <c r="C18" s="12"/>
      <c r="D18" s="57"/>
      <c r="E18" s="58"/>
      <c r="F18" s="12">
        <f>F15*12/F9</f>
        <v>0</v>
      </c>
      <c r="G18" s="48" t="s">
        <v>47</v>
      </c>
    </row>
    <row r="19" spans="1:8" s="7" customFormat="1" ht="19.5" customHeight="1" x14ac:dyDescent="0.35">
      <c r="A19" s="21"/>
      <c r="B19" s="12" t="s">
        <v>57</v>
      </c>
      <c r="C19" s="12"/>
      <c r="D19" s="57"/>
      <c r="E19" s="58"/>
      <c r="F19" s="19">
        <v>0</v>
      </c>
      <c r="G19" s="48" t="s">
        <v>27</v>
      </c>
    </row>
    <row r="20" spans="1:8" s="7" customFormat="1" ht="19.5" customHeight="1" x14ac:dyDescent="0.35">
      <c r="A20" s="21"/>
      <c r="B20" s="23" t="s">
        <v>24</v>
      </c>
      <c r="C20" s="23"/>
      <c r="D20" s="59"/>
      <c r="E20" s="60"/>
      <c r="F20" s="61">
        <f>F18+F19</f>
        <v>0</v>
      </c>
      <c r="G20" s="48" t="s">
        <v>35</v>
      </c>
    </row>
    <row r="21" spans="1:8" s="7" customFormat="1" ht="19.5" customHeight="1" x14ac:dyDescent="0.35">
      <c r="A21" s="21"/>
      <c r="B21" s="12"/>
      <c r="C21" s="12"/>
      <c r="D21" s="57"/>
      <c r="E21" s="58"/>
      <c r="F21" s="12"/>
      <c r="G21" s="48"/>
    </row>
    <row r="22" spans="1:8" s="7" customFormat="1" ht="19.5" customHeight="1" x14ac:dyDescent="0.35">
      <c r="A22" s="21"/>
      <c r="B22" s="22" t="s">
        <v>23</v>
      </c>
      <c r="C22" s="22"/>
      <c r="D22" s="62"/>
      <c r="E22" s="63"/>
      <c r="F22" s="64">
        <v>0</v>
      </c>
      <c r="G22" s="48" t="s">
        <v>36</v>
      </c>
    </row>
    <row r="23" spans="1:8" s="7" customFormat="1" ht="19.5" customHeight="1" x14ac:dyDescent="0.35">
      <c r="A23" s="21"/>
      <c r="B23" s="12"/>
      <c r="C23" s="12"/>
      <c r="D23" s="57"/>
      <c r="E23" s="58"/>
      <c r="F23" s="12"/>
      <c r="G23" s="48"/>
    </row>
    <row r="24" spans="1:8" s="7" customFormat="1" ht="19.5" customHeight="1" x14ac:dyDescent="0.35">
      <c r="A24" s="21"/>
      <c r="B24" s="18" t="s">
        <v>29</v>
      </c>
      <c r="C24" s="18"/>
      <c r="D24" s="50"/>
      <c r="E24" s="51"/>
      <c r="F24" s="12">
        <f>IF(F20&lt;1,0,F20-F22)</f>
        <v>0</v>
      </c>
      <c r="G24" s="48" t="s">
        <v>37</v>
      </c>
    </row>
    <row r="25" spans="1:8" s="7" customFormat="1" ht="19.5" customHeight="1" x14ac:dyDescent="0.35">
      <c r="A25" s="21"/>
      <c r="B25" s="22" t="s">
        <v>22</v>
      </c>
      <c r="C25" s="22"/>
      <c r="D25" s="62"/>
      <c r="E25" s="63"/>
      <c r="F25" s="23">
        <f>IF(F24&lt;1,0,IF(F7="yes",F39,F48))</f>
        <v>0</v>
      </c>
      <c r="G25" s="48" t="s">
        <v>38</v>
      </c>
      <c r="H25" s="65"/>
    </row>
    <row r="26" spans="1:8" s="7" customFormat="1" ht="19.5" customHeight="1" x14ac:dyDescent="0.35">
      <c r="A26" s="21"/>
      <c r="B26" s="18"/>
      <c r="C26" s="18"/>
      <c r="D26" s="50"/>
      <c r="E26" s="51"/>
      <c r="F26" s="12"/>
      <c r="G26" s="48"/>
    </row>
    <row r="27" spans="1:8" s="7" customFormat="1" ht="19.5" customHeight="1" x14ac:dyDescent="0.35">
      <c r="A27" s="21"/>
      <c r="B27" s="12" t="s">
        <v>48</v>
      </c>
      <c r="C27" s="12"/>
      <c r="D27" s="57"/>
      <c r="E27" s="58"/>
      <c r="F27" s="19">
        <v>0</v>
      </c>
      <c r="G27" s="48" t="s">
        <v>39</v>
      </c>
    </row>
    <row r="28" spans="1:8" s="7" customFormat="1" ht="19.5" customHeight="1" x14ac:dyDescent="0.35">
      <c r="A28" s="21"/>
      <c r="B28" s="18" t="s">
        <v>19</v>
      </c>
      <c r="C28" s="18"/>
      <c r="D28" s="50"/>
      <c r="E28" s="51"/>
      <c r="F28" s="12">
        <f>(F27/F9)*(12-F9)</f>
        <v>0</v>
      </c>
      <c r="G28" s="48" t="s">
        <v>40</v>
      </c>
    </row>
    <row r="29" spans="1:8" s="7" customFormat="1" ht="19.5" customHeight="1" thickBot="1" x14ac:dyDescent="0.4">
      <c r="A29" s="21"/>
      <c r="B29" s="22" t="s">
        <v>28</v>
      </c>
      <c r="C29" s="22"/>
      <c r="D29" s="62"/>
      <c r="E29" s="63"/>
      <c r="F29" s="26">
        <f>IF(F24&lt;1,0,F25-(F27+F28))</f>
        <v>0</v>
      </c>
      <c r="G29" s="48" t="s">
        <v>41</v>
      </c>
    </row>
    <row r="30" spans="1:8" s="7" customFormat="1" ht="19.5" customHeight="1" thickTop="1" x14ac:dyDescent="0.35">
      <c r="A30" s="21"/>
      <c r="B30" s="18"/>
      <c r="C30" s="18"/>
      <c r="D30" s="66"/>
      <c r="E30" s="18"/>
      <c r="F30" s="12"/>
      <c r="G30" s="48"/>
    </row>
    <row r="31" spans="1:8" s="7" customFormat="1" ht="20.25" customHeight="1" x14ac:dyDescent="0.35">
      <c r="A31" s="14"/>
      <c r="B31" s="28" t="s">
        <v>44</v>
      </c>
      <c r="C31" s="29"/>
      <c r="D31" s="29"/>
      <c r="E31" s="29"/>
      <c r="F31" s="30"/>
      <c r="G31" s="48"/>
    </row>
    <row r="32" spans="1:8" s="7" customFormat="1" ht="20.25" customHeight="1" x14ac:dyDescent="0.35">
      <c r="A32" s="14"/>
      <c r="B32" s="81" t="s">
        <v>20</v>
      </c>
      <c r="C32" s="82"/>
      <c r="D32" s="76" t="s">
        <v>9</v>
      </c>
      <c r="E32" s="78" t="s">
        <v>0</v>
      </c>
      <c r="F32" s="76" t="s">
        <v>10</v>
      </c>
      <c r="G32" s="48"/>
    </row>
    <row r="33" spans="1:10" s="7" customFormat="1" ht="20.25" customHeight="1" x14ac:dyDescent="0.35">
      <c r="A33" s="14"/>
      <c r="B33" s="31" t="s">
        <v>7</v>
      </c>
      <c r="C33" s="31" t="s">
        <v>8</v>
      </c>
      <c r="D33" s="83"/>
      <c r="E33" s="84"/>
      <c r="F33" s="83"/>
    </row>
    <row r="34" spans="1:10" s="7" customFormat="1" ht="20.25" customHeight="1" x14ac:dyDescent="0.35">
      <c r="A34" s="14"/>
      <c r="B34" s="67">
        <v>0</v>
      </c>
      <c r="C34" s="67">
        <v>2820000</v>
      </c>
      <c r="D34" s="33">
        <f>IF(F7="yes",IF(F24&lt;=C34,F24,C34),0)</f>
        <v>0</v>
      </c>
      <c r="E34" s="34">
        <v>0</v>
      </c>
      <c r="F34" s="33">
        <f>D34*E34</f>
        <v>0</v>
      </c>
      <c r="I34" s="68"/>
    </row>
    <row r="35" spans="1:10" s="7" customFormat="1" ht="20.25" customHeight="1" x14ac:dyDescent="0.35">
      <c r="A35" s="14"/>
      <c r="B35" s="67">
        <f>C34+0.01</f>
        <v>2820000.01</v>
      </c>
      <c r="C35" s="67">
        <v>4020000</v>
      </c>
      <c r="D35" s="33">
        <f>IF(F7="yes",IF(F$24&gt;=B35,IF(F$24&lt;=C35,F$24-C34,C35-C34),0),0)</f>
        <v>0</v>
      </c>
      <c r="E35" s="36">
        <v>0.1</v>
      </c>
      <c r="F35" s="33">
        <f t="shared" ref="F35:F37" si="0">D35*E35</f>
        <v>0</v>
      </c>
      <c r="I35" s="68"/>
    </row>
    <row r="36" spans="1:10" s="7" customFormat="1" ht="20.25" customHeight="1" x14ac:dyDescent="0.35">
      <c r="A36" s="14"/>
      <c r="B36" s="67">
        <f>C35+0.01</f>
        <v>4020000.01</v>
      </c>
      <c r="C36" s="67">
        <v>4920000</v>
      </c>
      <c r="D36" s="33">
        <f>IF(F7="yes",IF(F$24&gt;=B36,IF(F$24&lt;=C36,F$24-C35,C36-C35),0),0)</f>
        <v>0</v>
      </c>
      <c r="E36" s="36">
        <v>0.2</v>
      </c>
      <c r="F36" s="33">
        <f t="shared" si="0"/>
        <v>0</v>
      </c>
      <c r="I36" s="68"/>
    </row>
    <row r="37" spans="1:10" s="7" customFormat="1" ht="20.25" customHeight="1" x14ac:dyDescent="0.35">
      <c r="A37" s="14"/>
      <c r="B37" s="67">
        <f>C36+0.01</f>
        <v>4920000.01</v>
      </c>
      <c r="C37" s="67">
        <v>120000000</v>
      </c>
      <c r="D37" s="33">
        <f>IF(F7="yes",IF(F$24&gt;=B37,IF(F$24&lt;=C37,F$24-C36,C37-C36),0),0)</f>
        <v>0</v>
      </c>
      <c r="E37" s="36">
        <v>0.3</v>
      </c>
      <c r="F37" s="33">
        <f t="shared" si="0"/>
        <v>0</v>
      </c>
      <c r="I37" s="68"/>
      <c r="J37" s="68"/>
    </row>
    <row r="38" spans="1:10" s="7" customFormat="1" ht="20.25" customHeight="1" x14ac:dyDescent="0.35">
      <c r="A38" s="14"/>
      <c r="B38" s="67">
        <f>C37+0.01</f>
        <v>120000000.01000001</v>
      </c>
      <c r="C38" s="69" t="s">
        <v>2</v>
      </c>
      <c r="D38" s="33">
        <f>IF(F7="yes",IF(F24&gt;C37,F24-C37,0),0)</f>
        <v>0</v>
      </c>
      <c r="E38" s="36">
        <v>0.4</v>
      </c>
      <c r="F38" s="33">
        <f t="shared" ref="F38" si="1">D38*E38</f>
        <v>0</v>
      </c>
      <c r="I38" s="68"/>
    </row>
    <row r="39" spans="1:10" s="7" customFormat="1" ht="20.25" customHeight="1" thickBot="1" x14ac:dyDescent="0.4">
      <c r="A39" s="14"/>
      <c r="B39" s="18"/>
      <c r="C39" s="18"/>
      <c r="D39" s="40">
        <f>SUM(D34:D38)</f>
        <v>0</v>
      </c>
      <c r="E39" s="39"/>
      <c r="F39" s="40">
        <f>SUM(F34:F38)</f>
        <v>0</v>
      </c>
      <c r="I39" s="68"/>
    </row>
    <row r="40" spans="1:10" s="7" customFormat="1" ht="20.25" customHeight="1" x14ac:dyDescent="0.35">
      <c r="A40" s="14"/>
      <c r="B40" s="18"/>
      <c r="C40" s="18"/>
      <c r="D40" s="23"/>
      <c r="E40" s="39"/>
      <c r="F40" s="23"/>
      <c r="I40" s="68"/>
    </row>
    <row r="41" spans="1:10" s="7" customFormat="1" ht="20.25" customHeight="1" x14ac:dyDescent="0.35">
      <c r="A41" s="14"/>
      <c r="B41" s="28" t="s">
        <v>43</v>
      </c>
      <c r="I41" s="68"/>
    </row>
    <row r="42" spans="1:10" s="7" customFormat="1" ht="20.25" customHeight="1" x14ac:dyDescent="0.35">
      <c r="A42" s="14"/>
      <c r="B42" s="81" t="s">
        <v>20</v>
      </c>
      <c r="C42" s="82"/>
      <c r="D42" s="76" t="s">
        <v>9</v>
      </c>
      <c r="E42" s="78" t="s">
        <v>0</v>
      </c>
      <c r="F42" s="76" t="s">
        <v>10</v>
      </c>
      <c r="G42" s="48"/>
    </row>
    <row r="43" spans="1:10" s="7" customFormat="1" ht="20.25" customHeight="1" x14ac:dyDescent="0.35">
      <c r="A43" s="14"/>
      <c r="B43" s="31" t="s">
        <v>7</v>
      </c>
      <c r="C43" s="31" t="s">
        <v>8</v>
      </c>
      <c r="D43" s="83"/>
      <c r="E43" s="84"/>
      <c r="F43" s="83"/>
    </row>
    <row r="44" spans="1:10" s="7" customFormat="1" ht="20.25" customHeight="1" x14ac:dyDescent="0.35">
      <c r="A44" s="14"/>
      <c r="B44" s="67">
        <v>0</v>
      </c>
      <c r="C44" s="67">
        <f>C35</f>
        <v>4020000</v>
      </c>
      <c r="D44" s="33">
        <f>IF(F7="yes",0,IF(F32&lt;=C44,F32,C44))</f>
        <v>4020000</v>
      </c>
      <c r="E44" s="36">
        <v>0.1</v>
      </c>
      <c r="F44" s="33">
        <f>D44*E44</f>
        <v>402000</v>
      </c>
      <c r="I44" s="68"/>
    </row>
    <row r="45" spans="1:10" s="7" customFormat="1" ht="20.25" customHeight="1" x14ac:dyDescent="0.35">
      <c r="A45" s="14"/>
      <c r="B45" s="67">
        <f t="shared" ref="B45:B47" si="2">B36</f>
        <v>4020000.01</v>
      </c>
      <c r="C45" s="67">
        <f>C36</f>
        <v>4920000</v>
      </c>
      <c r="D45" s="33">
        <f>IF(F7="yes",0,IF(F$24&gt;=B45,IF(F$24&lt;=C45,F$24-C44,C45-C44),0))</f>
        <v>0</v>
      </c>
      <c r="E45" s="36">
        <v>0.2</v>
      </c>
      <c r="F45" s="33">
        <f t="shared" ref="F45:F47" si="3">D45*E45</f>
        <v>0</v>
      </c>
      <c r="I45" s="68"/>
    </row>
    <row r="46" spans="1:10" s="7" customFormat="1" ht="20.25" customHeight="1" x14ac:dyDescent="0.35">
      <c r="A46" s="14"/>
      <c r="B46" s="67">
        <f t="shared" si="2"/>
        <v>4920000.01</v>
      </c>
      <c r="C46" s="67">
        <f>C37</f>
        <v>120000000</v>
      </c>
      <c r="D46" s="33">
        <f>IF(F7="yes",0,IF(F$24&gt;=B46,IF(F$24&lt;=C46,F$24-C45,C46-C45),0))</f>
        <v>0</v>
      </c>
      <c r="E46" s="36">
        <v>0.3</v>
      </c>
      <c r="F46" s="33">
        <f t="shared" si="3"/>
        <v>0</v>
      </c>
      <c r="I46" s="68"/>
    </row>
    <row r="47" spans="1:10" s="7" customFormat="1" ht="20.25" customHeight="1" x14ac:dyDescent="0.35">
      <c r="A47" s="14"/>
      <c r="B47" s="67">
        <f t="shared" si="2"/>
        <v>120000000.01000001</v>
      </c>
      <c r="C47" s="69" t="s">
        <v>2</v>
      </c>
      <c r="D47" s="33">
        <f>IF(F7="yes",0,IF(F24&gt;C46,F24-C46,0))</f>
        <v>0</v>
      </c>
      <c r="E47" s="36">
        <v>0.4</v>
      </c>
      <c r="F47" s="33">
        <f t="shared" si="3"/>
        <v>0</v>
      </c>
      <c r="I47" s="68"/>
      <c r="J47" s="68"/>
    </row>
    <row r="48" spans="1:10" s="7" customFormat="1" ht="20.25" customHeight="1" thickBot="1" x14ac:dyDescent="0.4">
      <c r="A48" s="14"/>
      <c r="B48" s="18"/>
      <c r="C48" s="18"/>
      <c r="D48" s="40">
        <f>SUM(D44:D47)</f>
        <v>4020000</v>
      </c>
      <c r="E48" s="39"/>
      <c r="F48" s="40">
        <f>SUM(F44:F47)</f>
        <v>402000</v>
      </c>
      <c r="I48" s="68"/>
      <c r="J48" s="68"/>
    </row>
    <row r="49" spans="1:6" s="1" customFormat="1" ht="20.25" customHeight="1" x14ac:dyDescent="0.3">
      <c r="A49" s="70"/>
      <c r="B49" s="80"/>
      <c r="C49" s="79"/>
      <c r="D49" s="79"/>
      <c r="E49" s="79"/>
      <c r="F49" s="79"/>
    </row>
    <row r="51" spans="1:6" s="43" customFormat="1" ht="11.5" x14ac:dyDescent="0.25">
      <c r="B51" s="44" t="s">
        <v>50</v>
      </c>
      <c r="C51" s="45"/>
      <c r="D51" s="46"/>
      <c r="E51" s="45"/>
      <c r="F51" s="47"/>
    </row>
    <row r="52" spans="1:6" s="43" customFormat="1" ht="22.25" customHeight="1" x14ac:dyDescent="0.2">
      <c r="B52" s="73" t="s">
        <v>51</v>
      </c>
      <c r="C52" s="73"/>
      <c r="D52" s="73"/>
      <c r="E52" s="73"/>
      <c r="F52" s="73"/>
    </row>
    <row r="53" spans="1:6" s="43" customFormat="1" ht="11.5" x14ac:dyDescent="0.25">
      <c r="B53" s="44" t="s">
        <v>52</v>
      </c>
      <c r="C53" s="45"/>
      <c r="D53" s="46"/>
      <c r="E53" s="45"/>
      <c r="F53" s="47"/>
    </row>
    <row r="54" spans="1:6" s="43" customFormat="1" ht="11.5" x14ac:dyDescent="0.25">
      <c r="B54" s="44" t="s">
        <v>53</v>
      </c>
      <c r="C54" s="45"/>
      <c r="D54" s="46"/>
      <c r="E54" s="45"/>
      <c r="F54" s="47"/>
    </row>
    <row r="55" spans="1:6" s="43" customFormat="1" ht="11.5" x14ac:dyDescent="0.25">
      <c r="B55" s="44" t="s">
        <v>54</v>
      </c>
      <c r="C55" s="45"/>
      <c r="D55" s="46"/>
      <c r="E55" s="45"/>
      <c r="F55" s="47"/>
    </row>
  </sheetData>
  <sheetProtection algorithmName="SHA-512" hashValue="IoOWQPmNu2mNPX2P13KTpRAssCX4d0CAvgssPzDgfeky2VhUq9LjDVPhfGZ2Mk6igzB+5oI4FWN3qAcsdiKJvA==" saltValue="q22H7TXp81vc2VR0Cv5nOQ==" spinCount="100000" sheet="1" selectLockedCells="1"/>
  <mergeCells count="10">
    <mergeCell ref="B52:F52"/>
    <mergeCell ref="B49:F49"/>
    <mergeCell ref="B32:C32"/>
    <mergeCell ref="D32:D33"/>
    <mergeCell ref="E32:E33"/>
    <mergeCell ref="F32:F33"/>
    <mergeCell ref="B42:C42"/>
    <mergeCell ref="D42:D43"/>
    <mergeCell ref="E42:E43"/>
    <mergeCell ref="F42:F43"/>
  </mergeCells>
  <dataValidations count="1">
    <dataValidation type="list" allowBlank="1" showErrorMessage="1" errorTitle="Residence" error="Please selct from the options provided." sqref="F6:F8" xr:uid="{00000000-0002-0000-01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showGridLines="0" workbookViewId="0">
      <selection sqref="A1:A2"/>
    </sheetView>
  </sheetViews>
  <sheetFormatPr defaultRowHeight="14.5" x14ac:dyDescent="0.35"/>
  <sheetData>
    <row r="1" spans="1:1" x14ac:dyDescent="0.35">
      <c r="A1" t="s">
        <v>13</v>
      </c>
    </row>
    <row r="2" spans="1:1" x14ac:dyDescent="0.35">
      <c r="A2"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9570BE-3F3C-4741-B536-B6683FFD3C97}">
  <ds:schemaRefs>
    <ds:schemaRef ds:uri="http://purl.org/dc/terms/"/>
    <ds:schemaRef ds:uri="http://schemas.microsoft.com/office/2006/documentManagement/types"/>
    <ds:schemaRef ds:uri="71037282-4172-42af-8e02-c41ee92b0631"/>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0291ebb-8fd5-4a4a-b5a6-ec5249e68ab7"/>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7C54527C-489E-48DB-9CB2-FDC4CF5A4600}">
  <ds:schemaRefs>
    <ds:schemaRef ds:uri="http://schemas.microsoft.com/sharepoint/v3/contenttype/forms"/>
  </ds:schemaRefs>
</ds:datastoreItem>
</file>

<file path=customXml/itemProps3.xml><?xml version="1.0" encoding="utf-8"?>
<ds:datastoreItem xmlns:ds="http://schemas.openxmlformats.org/officeDocument/2006/customXml" ds:itemID="{4DDF3271-515C-4F15-BB69-927584AC69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Monthly Tax Calc</vt:lpstr>
      <vt:lpstr>Tax on Lump Sums</vt:lpstr>
      <vt:lpstr>YES NO</vt:lpstr>
      <vt:lpstr>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2015-09-09T07:23:32Z</cp:lastPrinted>
  <dcterms:created xsi:type="dcterms:W3CDTF">2011-10-12T07:08:14Z</dcterms:created>
  <dcterms:modified xsi:type="dcterms:W3CDTF">2024-03-11T07:05:11Z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