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defaultThemeVersion="124226"/>
  <mc:AlternateContent xmlns:mc="http://schemas.openxmlformats.org/markup-compatibility/2006">
    <mc:Choice Requires="x15">
      <x15ac:absPath xmlns:x15ac="http://schemas.microsoft.com/office/spreadsheetml/2010/11/ac" url="https://sage365-my.sharepoint.com/personal/jacqui_ramakuela_sage_com/Documents/Desktop/Rebrand/Tax Calculator 2023/"/>
    </mc:Choice>
  </mc:AlternateContent>
  <xr:revisionPtr revIDLastSave="109" documentId="13_ncr:1_{2B701EF1-651E-4941-AC29-BF57BAA0FE38}" xr6:coauthVersionLast="47" xr6:coauthVersionMax="47" xr10:uidLastSave="{73D90A63-253F-4B2A-8628-EDF0E4D9FCA2}"/>
  <bookViews>
    <workbookView xWindow="-110" yWindow="-110" windowWidth="19420" windowHeight="10420" firstSheet="1" activeTab="1" xr2:uid="{00000000-000D-0000-FFFF-FFFF00000000}"/>
  </bookViews>
  <sheets>
    <sheet name="Annual Tax Calc" sheetId="16" state="hidden" r:id="rId1"/>
    <sheet name="Cumulative Tax Calc" sheetId="17" r:id="rId2"/>
  </sheets>
  <definedNames>
    <definedName name="QUESTIONS" localSheetId="0">#REF!</definedName>
    <definedName name="QUESTIONS" localSheetId="1">#REF!</definedName>
    <definedName name="QUESTION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4" i="17" l="1"/>
  <c r="C29" i="17"/>
  <c r="I31" i="17"/>
  <c r="I32" i="17" s="1"/>
  <c r="C32" i="17" s="1"/>
  <c r="I30" i="17"/>
  <c r="H31" i="17" s="1"/>
  <c r="H30" i="17"/>
  <c r="C30" i="17" l="1"/>
  <c r="B31" i="17" s="1"/>
  <c r="C31" i="17"/>
  <c r="I33" i="17"/>
  <c r="C33" i="17" s="1"/>
  <c r="H33" i="17"/>
  <c r="H32" i="17"/>
  <c r="B30" i="17"/>
  <c r="I34" i="17" l="1"/>
  <c r="C34" i="17" s="1"/>
  <c r="H34" i="17"/>
  <c r="B32" i="17" l="1"/>
  <c r="B33" i="17"/>
  <c r="H35" i="17"/>
  <c r="I35" i="17"/>
  <c r="C35" i="17" s="1"/>
  <c r="B34" i="17"/>
  <c r="H36" i="17" l="1"/>
  <c r="I36" i="17"/>
  <c r="C36" i="17" s="1"/>
  <c r="B35" i="17"/>
  <c r="H37" i="17" l="1"/>
  <c r="I37" i="17"/>
  <c r="C37" i="17" s="1"/>
  <c r="B36" i="17"/>
  <c r="I38" i="17" l="1"/>
  <c r="H38" i="17"/>
  <c r="B37" i="17"/>
  <c r="H39" i="17" l="1"/>
  <c r="C38" i="17"/>
  <c r="B39" i="17" s="1"/>
  <c r="B38" i="17"/>
  <c r="B34" i="16" l="1"/>
  <c r="B33" i="16"/>
  <c r="F18" i="17"/>
  <c r="F20" i="17" l="1"/>
  <c r="F14" i="16"/>
  <c r="D29" i="17" l="1"/>
  <c r="D39" i="17"/>
  <c r="F39" i="17" s="1"/>
  <c r="D34" i="17"/>
  <c r="F34" i="17" s="1"/>
  <c r="D38" i="17"/>
  <c r="F38" i="17" s="1"/>
  <c r="D32" i="17"/>
  <c r="F32" i="17" s="1"/>
  <c r="D35" i="17"/>
  <c r="F35" i="17" s="1"/>
  <c r="D36" i="17"/>
  <c r="F36" i="17" s="1"/>
  <c r="D31" i="17"/>
  <c r="F31" i="17" s="1"/>
  <c r="D37" i="17"/>
  <c r="F37" i="17" s="1"/>
  <c r="D30" i="17"/>
  <c r="D33" i="17"/>
  <c r="F33" i="17" s="1"/>
  <c r="F18" i="16"/>
  <c r="F30" i="17" l="1"/>
  <c r="D40" i="17"/>
  <c r="F29" i="17"/>
  <c r="F20" i="16"/>
  <c r="F40" i="17" l="1"/>
  <c r="F22" i="17" s="1"/>
  <c r="F24" i="17" s="1"/>
  <c r="F21" i="16"/>
  <c r="D33" i="16" l="1"/>
  <c r="F33" i="16" s="1"/>
  <c r="D32" i="16"/>
  <c r="F32" i="16" s="1"/>
  <c r="D34" i="16"/>
  <c r="F34" i="16" s="1"/>
  <c r="F35" i="16" s="1"/>
  <c r="F23" i="16" s="1"/>
  <c r="F24" i="16" s="1"/>
  <c r="F27" i="16" s="1"/>
  <c r="D35"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F26" authorId="0" shapeId="0" xr:uid="{00000000-0006-0000-0000-000003000000}">
      <text>
        <r>
          <rPr>
            <b/>
            <sz val="9"/>
            <color indexed="81"/>
            <rFont val="Tahoma"/>
            <family val="2"/>
          </rPr>
          <t>Ramakuela, Jacqui:</t>
        </r>
        <r>
          <rPr>
            <sz val="9"/>
            <color indexed="81"/>
            <rFont val="Tahoma"/>
            <family val="2"/>
          </rPr>
          <t xml:space="preserve">
Enter YTD tax paid in the previous periods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F6" authorId="0" shapeId="0" xr:uid="{FF2EF604-1530-412D-B315-953068C782D7}">
      <text>
        <r>
          <rPr>
            <b/>
            <sz val="9"/>
            <color indexed="81"/>
            <rFont val="Tahoma"/>
            <family val="2"/>
          </rPr>
          <t>Ramakuela, Jacqui:</t>
        </r>
        <r>
          <rPr>
            <sz val="9"/>
            <color indexed="81"/>
            <rFont val="Tahoma"/>
            <family val="2"/>
          </rPr>
          <t xml:space="preserve">
Including the bonnus period.</t>
        </r>
      </text>
    </comment>
    <comment ref="F16" authorId="0" shapeId="0" xr:uid="{E374083C-5A32-499D-9FEC-1EF140C72375}">
      <text>
        <r>
          <rPr>
            <b/>
            <sz val="9"/>
            <color indexed="81"/>
            <rFont val="Tahoma"/>
            <charset val="1"/>
          </rPr>
          <t>Ramakuela, Jacqui:</t>
        </r>
        <r>
          <rPr>
            <sz val="9"/>
            <color indexed="81"/>
            <rFont val="Tahoma"/>
            <charset val="1"/>
          </rPr>
          <t xml:space="preserve">
EDF Amount - Sum of deductions, exemptions
 and reliefs</t>
        </r>
      </text>
    </comment>
    <comment ref="F23" authorId="0" shapeId="0" xr:uid="{87430AB0-1DAC-44DC-AC50-2323D9A0CAD8}">
      <text>
        <r>
          <rPr>
            <b/>
            <sz val="9"/>
            <color indexed="81"/>
            <rFont val="Tahoma"/>
            <family val="2"/>
          </rPr>
          <t>Ramakuela, Jacqui:</t>
        </r>
        <r>
          <rPr>
            <sz val="9"/>
            <color indexed="81"/>
            <rFont val="Tahoma"/>
            <family val="2"/>
          </rPr>
          <t xml:space="preserve">
Enter tax paid in the previous periods</t>
        </r>
      </text>
    </comment>
  </commentList>
</comments>
</file>

<file path=xl/sharedStrings.xml><?xml version="1.0" encoding="utf-8"?>
<sst xmlns="http://schemas.openxmlformats.org/spreadsheetml/2006/main" count="70" uniqueCount="42">
  <si>
    <t>Basic Salary</t>
  </si>
  <si>
    <t>Enter amounts only in the grey fields</t>
  </si>
  <si>
    <t>Taxable Company Contributions</t>
  </si>
  <si>
    <t>Taxable Fringe Benefits</t>
  </si>
  <si>
    <t>MAURITIUS</t>
  </si>
  <si>
    <t xml:space="preserve"> YTD+</t>
  </si>
  <si>
    <t>Enter the number of months worked</t>
  </si>
  <si>
    <t>Rs</t>
  </si>
  <si>
    <t>Employees with EDF</t>
  </si>
  <si>
    <t>Tax on Cumulative Chargeable Income</t>
  </si>
  <si>
    <t>Rate</t>
  </si>
  <si>
    <t>From (Rs)</t>
  </si>
  <si>
    <t>To (Rs)</t>
  </si>
  <si>
    <t>and above</t>
  </si>
  <si>
    <t>Taxable Income</t>
  </si>
  <si>
    <t>Tax</t>
  </si>
  <si>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</si>
  <si>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</si>
  <si>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</si>
  <si>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 Copyright 2022 by Sage South Africa, a division of Sage South Africa (Pty) Ltd hereinafter referred to as “Sage”, under the Copyright Law of the Republic of South Africa.</t>
  </si>
  <si>
    <t>No part of this publication may be reproduced in any form or by any means without the express permission in writing from Sage.</t>
  </si>
  <si>
    <t>Cumulative Monthly Income</t>
  </si>
  <si>
    <r>
      <rPr>
        <i/>
        <sz val="11"/>
        <rFont val="Sage Text"/>
      </rPr>
      <t>Less</t>
    </r>
    <r>
      <rPr>
        <sz val="11"/>
        <rFont val="Sage Text"/>
      </rPr>
      <t xml:space="preserve"> YTD Income Exemption Threshold (IET)</t>
    </r>
  </si>
  <si>
    <t xml:space="preserve"> /13 months</t>
  </si>
  <si>
    <t>Annual PAYE Tax Calculation - 2022/2023</t>
  </si>
  <si>
    <t>Total Taxable Emoluments</t>
  </si>
  <si>
    <t>Other Taxable Earnings/allowances</t>
  </si>
  <si>
    <r>
      <rPr>
        <i/>
        <sz val="11"/>
        <rFont val="Sage Text"/>
      </rPr>
      <t>Less</t>
    </r>
    <r>
      <rPr>
        <sz val="11"/>
        <rFont val="Sage Text"/>
      </rPr>
      <t xml:space="preserve"> Other YTD Reliefs and Deductions</t>
    </r>
  </si>
  <si>
    <t>Cumulative Chargeable Income</t>
  </si>
  <si>
    <r>
      <rPr>
        <i/>
        <sz val="11"/>
        <rFont val="Sage Text"/>
      </rPr>
      <t>Less</t>
    </r>
    <r>
      <rPr>
        <sz val="11"/>
        <rFont val="Sage Text"/>
      </rPr>
      <t xml:space="preserve"> YTD Tax Paid</t>
    </r>
  </si>
  <si>
    <t>PAYE for the Current Month</t>
  </si>
  <si>
    <t>Deannualised / YTD+ Tax</t>
  </si>
  <si>
    <t>Annual Tax on Cumulative Chargeable Income</t>
  </si>
  <si>
    <t>Annualised Chargeable Income</t>
  </si>
  <si>
    <t>Total Deductions and Reliefs</t>
  </si>
  <si>
    <t>Other Taxable Earnings/Allowances</t>
  </si>
  <si>
    <t>Cumulative PAYE Tax Calculation - 2023/2024</t>
  </si>
  <si>
    <r>
      <rPr>
        <i/>
        <sz val="11"/>
        <rFont val="Sage Text"/>
      </rPr>
      <t>Less</t>
    </r>
    <r>
      <rPr>
        <sz val="11"/>
        <rFont val="Sage Text"/>
      </rPr>
      <t xml:space="preserve"> Any other YTD deductions</t>
    </r>
  </si>
  <si>
    <t>and more</t>
  </si>
  <si>
    <r>
      <rPr>
        <i/>
        <sz val="11"/>
        <rFont val="Sage Text"/>
      </rPr>
      <t>Less</t>
    </r>
    <r>
      <rPr>
        <sz val="11"/>
        <rFont val="Sage Text"/>
      </rPr>
      <t xml:space="preserve"> YTD EDF Total Deductions, Reliefs and Exemptions</t>
    </r>
  </si>
  <si>
    <t>Statutory EOY Bonus</t>
  </si>
  <si>
    <t>Enter the number of pay periods / 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</si>
</sst>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38" x14ac:knownFonts="1">
    <font>
      <sz val="11"/>
      <color theme="1"/>
      <name val="Calibri"/>
      <family val="2"/>
      <scheme val="minor"/>
    </font>
    <font>
      <sz val="9"/>
      <color indexed="81"/>
      <name val="Tahoma"/>
      <family val="2"/>
    </font>
    <font>
      <b/>
      <sz val="9"/>
      <color indexed="81"/>
      <name val="Tahoma"/>
      <family val="2"/>
    </font>
    <font>
      <sz val="11"/>
      <color theme="1"/>
      <name val="Calibri"/>
      <family val="2"/>
      <scheme val="minor"/>
    </font>
    <font>
      <sz val="8"/>
      <name val="Arial"/>
      <family val="2"/>
    </font>
    <font>
      <sz val="11"/>
      <color theme="1"/>
      <name val="Sage Text"/>
    </font>
    <font>
      <sz val="18"/>
      <name val="Sage Text"/>
    </font>
    <font>
      <b/>
      <sz val="18"/>
      <name val="Sage Text"/>
    </font>
    <font>
      <sz val="22"/>
      <name val="Sage Text"/>
    </font>
    <font>
      <sz val="11"/>
      <color theme="0"/>
      <name val="Sage Text"/>
    </font>
    <font>
      <i/>
      <sz val="11"/>
      <color theme="0" tint="-0.499984740745262"/>
      <name val="Sage Text"/>
    </font>
    <font>
      <sz val="11"/>
      <name val="Sage Text"/>
    </font>
    <font>
      <b/>
      <sz val="11"/>
      <color theme="1"/>
      <name val="Sage Text"/>
    </font>
    <font>
      <b/>
      <sz val="11"/>
      <name val="Sage Text"/>
    </font>
    <font>
      <b/>
      <sz val="11"/>
      <color theme="3"/>
      <name val="Sage Text"/>
    </font>
    <font>
      <b/>
      <sz val="11"/>
      <color rgb="FF00B050"/>
      <name val="Sage Text"/>
    </font>
    <font>
      <b/>
      <sz val="11"/>
      <color theme="0"/>
      <name val="Sage Text"/>
    </font>
    <font>
      <i/>
      <sz val="11"/>
      <name val="Sage Text"/>
    </font>
    <font>
      <sz val="11"/>
      <color theme="3"/>
      <name val="Sage Text"/>
    </font>
    <font>
      <i/>
      <sz val="11"/>
      <color theme="0" tint="-0.34998626667073579"/>
      <name val="Sage Text"/>
    </font>
    <font>
      <i/>
      <sz val="9"/>
      <color theme="0" tint="-0.34998626667073579"/>
      <name val="Sage Text"/>
    </font>
    <font>
      <sz val="11"/>
      <color theme="1" tint="0.499984740745262"/>
      <name val="Sage Text"/>
    </font>
    <font>
      <b/>
      <u/>
      <sz val="11"/>
      <color theme="1"/>
      <name val="Sage Text"/>
    </font>
    <font>
      <b/>
      <sz val="10"/>
      <color theme="3"/>
      <name val="Sage Text"/>
    </font>
    <font>
      <sz val="9"/>
      <color theme="1"/>
      <name val="Sage Text"/>
    </font>
    <font>
      <i/>
      <sz val="9"/>
      <color theme="1"/>
      <name val="Sage Text"/>
    </font>
    <font>
      <sz val="10"/>
      <color theme="1"/>
      <name val="Sage Text"/>
    </font>
    <font>
      <b/>
      <sz val="9"/>
      <name val="Sage Text"/>
    </font>
    <font>
      <sz val="8"/>
      <name val="Sage Text"/>
    </font>
    <font>
      <i/>
      <sz val="8"/>
      <name val="Sage Text"/>
    </font>
    <font>
      <sz val="9"/>
      <color rgb="FF63666A"/>
      <name val="Sage Text Light"/>
    </font>
    <font>
      <sz val="9"/>
      <name val="Sage Text Light"/>
    </font>
    <font>
      <i/>
      <sz val="9"/>
      <name val="Sage Text Light"/>
    </font>
    <font>
      <sz val="11"/>
      <color theme="0" tint="-0.249977111117893"/>
      <name val="Sage Text"/>
    </font>
    <font>
      <sz val="11"/>
      <color theme="6" tint="-0.249977111117893"/>
      <name val="Sage Text"/>
    </font>
    <font>
      <sz val="11"/>
      <color rgb="FFC00000"/>
      <name val="Sage Text"/>
    </font>
    <font>
      <sz val="9"/>
      <color indexed="81"/>
      <name val="Tahoma"/>
      <charset val="1"/>
    </font>
    <font>
      <b/>
      <sz val="9"/>
      <color indexed="81"/>
      <name val="Tahoma"/>
      <charset val="1"/>
    </font>
  </fonts>
  <fills count="5">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rgb="FF00FF00"/>
        <bgColor indexed="64"/>
      </patternFill>
    </fill>
  </fills>
  <borders count="14">
    <border>
      <left/>
      <right/>
      <top/>
      <bottom/>
      <diagonal/>
    </border>
    <border>
      <left/>
      <right/>
      <top style="thin">
        <color indexed="64"/>
      </top>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theme="0" tint="-0.14999847407452621"/>
      </bottom>
      <diagonal/>
    </border>
    <border>
      <left style="thin">
        <color indexed="64"/>
      </left>
      <right/>
      <top/>
      <bottom style="thin">
        <color indexed="64"/>
      </bottom>
      <diagonal/>
    </border>
    <border>
      <left/>
      <right/>
      <top style="thin">
        <color indexed="64"/>
      </top>
      <bottom style="thin">
        <color theme="0" tint="-0.14999847407452621"/>
      </bottom>
      <diagonal/>
    </border>
    <border>
      <left style="thin">
        <color theme="0" tint="-0.14999847407452621"/>
      </left>
      <right/>
      <top style="thin">
        <color theme="0" tint="-0.14999847407452621"/>
      </top>
      <bottom style="thin">
        <color indexed="64"/>
      </bottom>
      <diagonal/>
    </border>
    <border>
      <left style="thin">
        <color theme="0" tint="-0.14999847407452621"/>
      </left>
      <right style="thin">
        <color indexed="64"/>
      </right>
      <top style="thin">
        <color indexed="64"/>
      </top>
      <bottom/>
      <diagonal/>
    </border>
    <border>
      <left style="thin">
        <color theme="0" tint="-0.14999847407452621"/>
      </left>
      <right style="thin">
        <color indexed="64"/>
      </right>
      <top/>
      <bottom style="thin">
        <color indexed="64"/>
      </bottom>
      <diagonal/>
    </border>
    <border>
      <left style="thin">
        <color theme="0" tint="-0.14999847407452621"/>
      </left>
      <right/>
      <top style="thin">
        <color indexed="64"/>
      </top>
      <bottom/>
      <diagonal/>
    </border>
    <border>
      <left style="thin">
        <color theme="0" tint="-0.14999847407452621"/>
      </left>
      <right/>
      <top/>
      <bottom style="thin">
        <color indexed="64"/>
      </bottom>
      <diagonal/>
    </border>
    <border>
      <left style="thin">
        <color theme="0" tint="-0.14999847407452621"/>
      </left>
      <right/>
      <top/>
      <bottom/>
      <diagonal/>
    </border>
    <border>
      <left style="thin">
        <color indexed="64"/>
      </left>
      <right style="thin">
        <color indexed="64"/>
      </right>
      <top/>
      <bottom style="thin">
        <color indexed="64"/>
      </bottom>
      <diagonal/>
    </border>
  </borders>
  <cellStyleXfs count="2">
    <xf numFmtId="0" fontId="0" fillId="0" borderId="0"/>
    <xf numFmtId="43" fontId="3" fillId="0" borderId="0" applyFont="0" applyFill="0" applyBorder="0" applyAlignment="0" applyProtection="0"/>
  </cellStyleXfs>
  <cellXfs count="71">
    <xf numFmtId="0" fontId="0" fillId="0" borderId="0" xfId="0"/>
    <xf numFmtId="0" fontId="4" fillId="0" borderId="0" xfId="0" applyFont="1"/>
    <xf numFmtId="0" fontId="5" fillId="0" borderId="0" xfId="0" applyFont="1"/>
    <xf numFmtId="2" fontId="5" fillId="0" borderId="0" xfId="0" applyNumberFormat="1" applyFont="1"/>
    <xf numFmtId="0" fontId="6" fillId="0" borderId="0" xfId="0" applyFont="1" applyAlignment="1">
      <alignment vertical="center"/>
    </xf>
    <xf numFmtId="0" fontId="7" fillId="0" borderId="0" xfId="0" applyFont="1" applyAlignment="1">
      <alignment vertical="center"/>
    </xf>
    <xf numFmtId="2" fontId="8" fillId="0" borderId="0" xfId="0" applyNumberFormat="1" applyFont="1" applyAlignment="1">
      <alignment horizontal="right"/>
    </xf>
    <xf numFmtId="0" fontId="9" fillId="0" borderId="0" xfId="0" applyFont="1" applyAlignment="1">
      <alignment horizontal="center" vertical="center" wrapText="1"/>
    </xf>
    <xf numFmtId="0" fontId="5" fillId="0" borderId="0" xfId="0" applyFont="1" applyAlignment="1">
      <alignment vertical="center"/>
    </xf>
    <xf numFmtId="0" fontId="10" fillId="0" borderId="0" xfId="0" applyFont="1" applyAlignment="1">
      <alignment vertical="center"/>
    </xf>
    <xf numFmtId="2" fontId="5" fillId="0" borderId="0" xfId="0" applyNumberFormat="1" applyFont="1" applyAlignment="1">
      <alignment vertical="center"/>
    </xf>
    <xf numFmtId="3" fontId="5" fillId="0" borderId="0" xfId="0" applyNumberFormat="1" applyFont="1" applyAlignment="1">
      <alignment horizontal="right" vertical="center"/>
    </xf>
    <xf numFmtId="4" fontId="5" fillId="0" borderId="0" xfId="0" applyNumberFormat="1" applyFont="1" applyAlignment="1">
      <alignment horizontal="right" vertical="center"/>
    </xf>
    <xf numFmtId="4" fontId="11" fillId="0" borderId="0" xfId="0" applyNumberFormat="1" applyFont="1" applyAlignment="1">
      <alignment vertical="center"/>
    </xf>
    <xf numFmtId="1" fontId="12" fillId="2" borderId="0" xfId="0" applyNumberFormat="1" applyFont="1" applyFill="1" applyAlignment="1" applyProtection="1">
      <alignment horizontal="center" vertical="center"/>
      <protection locked="0"/>
    </xf>
    <xf numFmtId="16" fontId="13" fillId="0" borderId="0" xfId="0" quotePrefix="1" applyNumberFormat="1" applyFont="1" applyAlignment="1">
      <alignment horizontal="right" vertical="center"/>
    </xf>
    <xf numFmtId="0" fontId="14" fillId="0" borderId="0" xfId="0" applyFont="1" applyAlignment="1">
      <alignment horizontal="right" vertical="center"/>
    </xf>
    <xf numFmtId="0" fontId="15" fillId="0" borderId="0" xfId="0" applyFont="1" applyAlignment="1">
      <alignment vertical="center"/>
    </xf>
    <xf numFmtId="16" fontId="16" fillId="4" borderId="0" xfId="0" quotePrefix="1" applyNumberFormat="1" applyFont="1" applyFill="1" applyAlignment="1">
      <alignment horizontal="right" vertical="center"/>
    </xf>
    <xf numFmtId="0" fontId="14" fillId="0" borderId="0" xfId="0" quotePrefix="1" applyFont="1" applyAlignment="1">
      <alignment horizontal="right" vertical="center"/>
    </xf>
    <xf numFmtId="4" fontId="11" fillId="2" borderId="0" xfId="0" applyNumberFormat="1" applyFont="1" applyFill="1" applyAlignment="1" applyProtection="1">
      <alignment vertical="center"/>
      <protection locked="0"/>
    </xf>
    <xf numFmtId="0" fontId="11" fillId="0" borderId="0" xfId="0" applyFont="1" applyAlignment="1">
      <alignment vertical="center"/>
    </xf>
    <xf numFmtId="0" fontId="13" fillId="0" borderId="0" xfId="0" applyFont="1" applyAlignment="1">
      <alignment vertical="center"/>
    </xf>
    <xf numFmtId="4" fontId="13" fillId="0" borderId="1" xfId="0" applyNumberFormat="1" applyFont="1" applyBorder="1" applyAlignment="1">
      <alignment vertical="center"/>
    </xf>
    <xf numFmtId="4" fontId="13" fillId="0" borderId="0" xfId="0" applyNumberFormat="1" applyFont="1" applyAlignment="1">
      <alignment vertical="center"/>
    </xf>
    <xf numFmtId="0" fontId="18" fillId="0" borderId="0" xfId="0" quotePrefix="1" applyFont="1" applyAlignment="1">
      <alignment horizontal="right" vertical="center"/>
    </xf>
    <xf numFmtId="0" fontId="19" fillId="0" borderId="0" xfId="0" applyFont="1" applyAlignment="1" applyProtection="1">
      <alignment horizontal="center" vertical="center"/>
      <protection hidden="1"/>
    </xf>
    <xf numFmtId="0" fontId="20" fillId="0" borderId="0" xfId="0" applyFont="1" applyAlignment="1">
      <alignment vertical="center"/>
    </xf>
    <xf numFmtId="0" fontId="21" fillId="0" borderId="0" xfId="0" applyFont="1" applyAlignment="1">
      <alignment vertical="center"/>
    </xf>
    <xf numFmtId="4" fontId="13" fillId="0" borderId="2" xfId="0" applyNumberFormat="1" applyFont="1" applyBorder="1" applyAlignment="1">
      <alignment vertical="center"/>
    </xf>
    <xf numFmtId="0" fontId="9" fillId="3" borderId="5" xfId="0" applyFont="1" applyFill="1" applyBorder="1" applyAlignment="1">
      <alignment horizontal="center" vertical="center"/>
    </xf>
    <xf numFmtId="4" fontId="9" fillId="3" borderId="7" xfId="0" applyNumberFormat="1" applyFont="1" applyFill="1" applyBorder="1" applyAlignment="1">
      <alignment horizontal="center" vertical="center"/>
    </xf>
    <xf numFmtId="0" fontId="5" fillId="0" borderId="12" xfId="0" applyFont="1" applyBorder="1" applyAlignment="1">
      <alignment vertical="center"/>
    </xf>
    <xf numFmtId="4" fontId="11" fillId="0" borderId="3" xfId="0" applyNumberFormat="1" applyFont="1" applyBorder="1" applyAlignment="1">
      <alignment horizontal="right" vertical="center"/>
    </xf>
    <xf numFmtId="9" fontId="11" fillId="0" borderId="3" xfId="0" applyNumberFormat="1" applyFont="1" applyBorder="1" applyAlignment="1">
      <alignment horizontal="center" vertical="center"/>
    </xf>
    <xf numFmtId="164" fontId="11" fillId="0" borderId="3" xfId="0" applyNumberFormat="1" applyFont="1" applyBorder="1" applyAlignment="1">
      <alignment horizontal="center" vertical="center"/>
    </xf>
    <xf numFmtId="0" fontId="14" fillId="0" borderId="0" xfId="0" applyFont="1" applyAlignment="1">
      <alignment horizontal="right"/>
    </xf>
    <xf numFmtId="4" fontId="22" fillId="0" borderId="0" xfId="0" applyNumberFormat="1" applyFont="1"/>
    <xf numFmtId="0" fontId="5" fillId="0" borderId="0" xfId="0" applyFont="1" applyAlignment="1">
      <alignment horizontal="center"/>
    </xf>
    <xf numFmtId="0" fontId="23" fillId="0" borderId="0" xfId="0" applyFont="1" applyAlignment="1">
      <alignment horizontal="right"/>
    </xf>
    <xf numFmtId="0" fontId="24" fillId="0" borderId="0" xfId="0" applyFont="1" applyAlignment="1">
      <alignment vertical="center"/>
    </xf>
    <xf numFmtId="43" fontId="24" fillId="0" borderId="0" xfId="1" applyFont="1" applyAlignment="1"/>
    <xf numFmtId="0" fontId="24" fillId="0" borderId="0" xfId="0" applyFont="1"/>
    <xf numFmtId="0" fontId="25" fillId="0" borderId="0" xfId="0" applyFont="1"/>
    <xf numFmtId="0" fontId="26" fillId="0" borderId="0" xfId="0" applyFont="1"/>
    <xf numFmtId="0" fontId="27" fillId="0" borderId="0" xfId="0" applyFont="1"/>
    <xf numFmtId="43" fontId="28" fillId="0" borderId="0" xfId="1" applyFont="1"/>
    <xf numFmtId="0" fontId="28" fillId="0" borderId="0" xfId="0" applyFont="1"/>
    <xf numFmtId="0" fontId="29" fillId="0" borderId="0" xfId="0" applyFont="1"/>
    <xf numFmtId="0" fontId="30" fillId="0" borderId="0" xfId="0" applyFont="1" applyAlignment="1">
      <alignment vertical="center"/>
    </xf>
    <xf numFmtId="0" fontId="31" fillId="0" borderId="0" xfId="0" applyFont="1"/>
    <xf numFmtId="43" fontId="31" fillId="0" borderId="0" xfId="1" applyFont="1"/>
    <xf numFmtId="0" fontId="32" fillId="0" borderId="0" xfId="0" applyFont="1"/>
    <xf numFmtId="0" fontId="33" fillId="0" borderId="0" xfId="0" quotePrefix="1" applyFont="1" applyAlignment="1">
      <alignment vertical="center"/>
    </xf>
    <xf numFmtId="0" fontId="34" fillId="0" borderId="0" xfId="0" quotePrefix="1" applyFont="1" applyAlignment="1">
      <alignment horizontal="right" vertical="center"/>
    </xf>
    <xf numFmtId="0" fontId="34" fillId="0" borderId="0" xfId="0" applyFont="1" applyAlignment="1">
      <alignment vertical="center"/>
    </xf>
    <xf numFmtId="4" fontId="34" fillId="0" borderId="0" xfId="0" applyNumberFormat="1" applyFont="1" applyAlignment="1">
      <alignment vertical="center"/>
    </xf>
    <xf numFmtId="2" fontId="8" fillId="0" borderId="0" xfId="0" applyNumberFormat="1" applyFont="1" applyAlignment="1">
      <alignment horizontal="left"/>
    </xf>
    <xf numFmtId="0" fontId="35" fillId="0" borderId="0" xfId="0" applyFont="1"/>
    <xf numFmtId="9" fontId="11" fillId="0" borderId="13" xfId="0" applyNumberFormat="1" applyFont="1" applyBorder="1" applyAlignment="1">
      <alignment horizontal="center" vertical="center"/>
    </xf>
    <xf numFmtId="4" fontId="5" fillId="0" borderId="3" xfId="0" applyNumberFormat="1" applyFont="1" applyBorder="1" applyAlignment="1">
      <alignment vertical="center"/>
    </xf>
    <xf numFmtId="4" fontId="5" fillId="0" borderId="3" xfId="0" applyNumberFormat="1" applyFont="1" applyBorder="1" applyAlignment="1">
      <alignment horizontal="right" vertical="center"/>
    </xf>
    <xf numFmtId="4" fontId="11" fillId="0" borderId="3" xfId="0" applyNumberFormat="1" applyFont="1" applyBorder="1" applyAlignment="1">
      <alignment vertical="center"/>
    </xf>
    <xf numFmtId="0" fontId="9" fillId="3" borderId="8" xfId="0" applyFont="1" applyFill="1" applyBorder="1" applyAlignment="1">
      <alignment horizontal="center" vertical="center"/>
    </xf>
    <xf numFmtId="0" fontId="9" fillId="3" borderId="9" xfId="0" applyFont="1" applyFill="1" applyBorder="1" applyAlignment="1">
      <alignment horizontal="center" vertical="center"/>
    </xf>
    <xf numFmtId="0" fontId="9" fillId="3" borderId="10" xfId="0" applyFont="1" applyFill="1" applyBorder="1" applyAlignment="1">
      <alignment horizontal="center" vertical="center"/>
    </xf>
    <xf numFmtId="0" fontId="9" fillId="3" borderId="11" xfId="0" applyFont="1" applyFill="1" applyBorder="1" applyAlignment="1">
      <alignment horizontal="center" vertical="center"/>
    </xf>
    <xf numFmtId="0" fontId="24" fillId="0" borderId="0" xfId="0" applyFont="1" applyAlignment="1">
      <alignment horizontal="left" vertical="top"/>
    </xf>
    <xf numFmtId="0" fontId="9" fillId="3" borderId="4" xfId="0" applyFont="1" applyFill="1" applyBorder="1" applyAlignment="1">
      <alignment horizontal="center" vertical="center"/>
    </xf>
    <xf numFmtId="0" fontId="9" fillId="3" borderId="6" xfId="0" applyFont="1" applyFill="1" applyBorder="1" applyAlignment="1">
      <alignment horizontal="center" vertical="center"/>
    </xf>
    <xf numFmtId="0" fontId="30" fillId="0" borderId="0" xfId="0" applyFont="1" applyAlignment="1">
      <alignment horizontal="left" vertical="top" wrapText="1"/>
    </xf>
  </cellXfs>
  <cellStyles count="2">
    <cellStyle name="Comma" xfId="1" builtinId="3"/>
    <cellStyle name="Normal" xfId="0" builtinId="0"/>
  </cellStyles>
  <dxfs count="0"/>
  <tableStyles count="0" defaultTableStyle="TableStyleMedium2" defaultPivotStyle="PivotStyleLight16"/>
  <colors>
    <mruColors>
      <color rgb="FF00FF00"/>
      <color rgb="FF00CC00"/>
      <color rgb="FF378165"/>
      <color rgb="FF008080"/>
      <color rgb="FF3F93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0</xdr:row>
      <xdr:rowOff>131092</xdr:rowOff>
    </xdr:from>
    <xdr:to>
      <xdr:col>1</xdr:col>
      <xdr:colOff>946150</xdr:colOff>
      <xdr:row>0</xdr:row>
      <xdr:rowOff>618173</xdr:rowOff>
    </xdr:to>
    <xdr:pic>
      <xdr:nvPicPr>
        <xdr:cNvPr id="4" name="Picture 3">
          <a:extLst>
            <a:ext uri="{FF2B5EF4-FFF2-40B4-BE49-F238E27FC236}">
              <a16:creationId xmlns:a16="http://schemas.microsoft.com/office/drawing/2014/main" id="{820F1264-A069-43BF-8CE6-FA44F73107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5450" y="131092"/>
          <a:ext cx="889000" cy="4870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57150</xdr:colOff>
      <xdr:row>0</xdr:row>
      <xdr:rowOff>131092</xdr:rowOff>
    </xdr:from>
    <xdr:to>
      <xdr:col>1</xdr:col>
      <xdr:colOff>939800</xdr:colOff>
      <xdr:row>0</xdr:row>
      <xdr:rowOff>633413</xdr:rowOff>
    </xdr:to>
    <xdr:pic>
      <xdr:nvPicPr>
        <xdr:cNvPr id="2" name="Picture 1">
          <a:extLst>
            <a:ext uri="{FF2B5EF4-FFF2-40B4-BE49-F238E27FC236}">
              <a16:creationId xmlns:a16="http://schemas.microsoft.com/office/drawing/2014/main" id="{AD2B5AD3-3ED3-4A71-83EA-5BBC65C6CE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2750" y="131092"/>
          <a:ext cx="889000" cy="487081"/>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N53"/>
  <sheetViews>
    <sheetView showGridLines="0" showRowColHeaders="0" zoomScaleNormal="100" zoomScaleSheetLayoutView="100" workbookViewId="0">
      <selection activeCell="F10" sqref="F10"/>
    </sheetView>
  </sheetViews>
  <sheetFormatPr defaultColWidth="9.1796875" defaultRowHeight="12.5" x14ac:dyDescent="0.25"/>
  <cols>
    <col min="1" max="1" width="5.08984375" style="39" customWidth="1"/>
    <col min="2" max="2" width="17.6328125" style="44" customWidth="1"/>
    <col min="3" max="3" width="19.1796875" style="44" customWidth="1"/>
    <col min="4" max="7" width="16.08984375" style="44" customWidth="1"/>
    <col min="8" max="16384" width="9.1796875" style="44"/>
  </cols>
  <sheetData>
    <row r="1" spans="1:14" s="2" customFormat="1" ht="51" customHeight="1" x14ac:dyDescent="0.3">
      <c r="F1" s="3"/>
    </row>
    <row r="2" spans="1:14" s="2" customFormat="1" ht="33.5" customHeight="1" x14ac:dyDescent="0.5">
      <c r="B2" s="4" t="s">
        <v>24</v>
      </c>
      <c r="C2" s="5"/>
      <c r="F2" s="6" t="s">
        <v>4</v>
      </c>
    </row>
    <row r="3" spans="1:14" s="2" customFormat="1" ht="15.75" customHeight="1" x14ac:dyDescent="0.3">
      <c r="B3" s="2" t="s">
        <v>8</v>
      </c>
      <c r="F3" s="3"/>
      <c r="M3" s="7"/>
      <c r="N3" s="7"/>
    </row>
    <row r="4" spans="1:14" s="2" customFormat="1" ht="15.75" customHeight="1" x14ac:dyDescent="0.3">
      <c r="F4" s="3"/>
      <c r="M4" s="7"/>
      <c r="N4" s="7"/>
    </row>
    <row r="5" spans="1:14" s="8" customFormat="1" ht="20.25" customHeight="1" x14ac:dyDescent="0.35">
      <c r="B5" s="9" t="s">
        <v>1</v>
      </c>
      <c r="C5" s="9"/>
      <c r="F5" s="10"/>
      <c r="M5" s="11"/>
      <c r="N5" s="12"/>
    </row>
    <row r="6" spans="1:14" s="8" customFormat="1" ht="20.25" customHeight="1" x14ac:dyDescent="0.35">
      <c r="B6" s="9"/>
      <c r="C6" s="9"/>
      <c r="F6" s="10"/>
      <c r="M6" s="11"/>
      <c r="N6" s="12"/>
    </row>
    <row r="7" spans="1:14" s="8" customFormat="1" ht="20.25" customHeight="1" x14ac:dyDescent="0.35">
      <c r="B7" s="13" t="s">
        <v>6</v>
      </c>
      <c r="C7" s="9"/>
      <c r="F7" s="14">
        <v>3</v>
      </c>
      <c r="G7" s="53" t="s">
        <v>23</v>
      </c>
      <c r="M7" s="11"/>
      <c r="N7" s="12"/>
    </row>
    <row r="8" spans="1:14" s="8" customFormat="1" ht="20.25" customHeight="1" x14ac:dyDescent="0.35">
      <c r="B8" s="9"/>
      <c r="C8" s="9"/>
      <c r="F8" s="15" t="s">
        <v>7</v>
      </c>
      <c r="M8" s="11"/>
      <c r="N8" s="12"/>
    </row>
    <row r="9" spans="1:14" s="8" customFormat="1" ht="20.25" customHeight="1" x14ac:dyDescent="0.35">
      <c r="A9" s="16"/>
      <c r="B9" s="17"/>
      <c r="C9" s="17"/>
      <c r="F9" s="18" t="s">
        <v>5</v>
      </c>
    </row>
    <row r="10" spans="1:14" s="8" customFormat="1" ht="20.25" customHeight="1" x14ac:dyDescent="0.35">
      <c r="A10" s="19"/>
      <c r="B10" s="13" t="s">
        <v>0</v>
      </c>
      <c r="C10" s="13"/>
      <c r="F10" s="20">
        <v>1111000</v>
      </c>
    </row>
    <row r="11" spans="1:14" s="8" customFormat="1" ht="20.25" customHeight="1" x14ac:dyDescent="0.35">
      <c r="A11" s="19"/>
      <c r="B11" s="13" t="s">
        <v>26</v>
      </c>
      <c r="C11" s="13"/>
      <c r="F11" s="20">
        <v>0</v>
      </c>
    </row>
    <row r="12" spans="1:14" s="8" customFormat="1" ht="20.25" customHeight="1" x14ac:dyDescent="0.35">
      <c r="A12" s="19"/>
      <c r="B12" s="13" t="s">
        <v>2</v>
      </c>
      <c r="C12" s="13"/>
      <c r="F12" s="20">
        <v>0</v>
      </c>
    </row>
    <row r="13" spans="1:14" s="8" customFormat="1" ht="20.25" customHeight="1" x14ac:dyDescent="0.35">
      <c r="A13" s="19"/>
      <c r="B13" s="21" t="s">
        <v>3</v>
      </c>
      <c r="C13" s="21"/>
      <c r="F13" s="20">
        <v>0</v>
      </c>
    </row>
    <row r="14" spans="1:14" s="8" customFormat="1" ht="20.25" customHeight="1" x14ac:dyDescent="0.35">
      <c r="A14" s="19"/>
      <c r="B14" s="22" t="s">
        <v>25</v>
      </c>
      <c r="C14" s="22"/>
      <c r="F14" s="23">
        <f>SUM(F10:F13)</f>
        <v>1111000</v>
      </c>
    </row>
    <row r="15" spans="1:14" s="8" customFormat="1" ht="20.25" customHeight="1" x14ac:dyDescent="0.35">
      <c r="A15" s="19"/>
      <c r="B15" s="22"/>
      <c r="C15" s="22"/>
      <c r="F15" s="24"/>
    </row>
    <row r="16" spans="1:14" s="8" customFormat="1" ht="20.25" customHeight="1" x14ac:dyDescent="0.35">
      <c r="A16" s="19"/>
      <c r="B16" s="21" t="s">
        <v>22</v>
      </c>
      <c r="C16" s="22"/>
      <c r="F16" s="20">
        <v>368076.94</v>
      </c>
    </row>
    <row r="17" spans="1:8" s="8" customFormat="1" ht="20.25" customHeight="1" x14ac:dyDescent="0.35">
      <c r="A17" s="19"/>
      <c r="B17" s="21" t="s">
        <v>27</v>
      </c>
      <c r="C17" s="22"/>
      <c r="F17" s="20">
        <v>0</v>
      </c>
    </row>
    <row r="18" spans="1:8" s="8" customFormat="1" ht="20.25" customHeight="1" x14ac:dyDescent="0.35">
      <c r="A18" s="19"/>
      <c r="B18" s="22" t="s">
        <v>34</v>
      </c>
      <c r="C18" s="22"/>
      <c r="F18" s="23">
        <f>F16+F17</f>
        <v>368076.94</v>
      </c>
    </row>
    <row r="19" spans="1:8" s="8" customFormat="1" ht="20.25" customHeight="1" x14ac:dyDescent="0.35">
      <c r="A19" s="19"/>
      <c r="B19" s="21"/>
      <c r="C19" s="22"/>
      <c r="F19" s="13"/>
    </row>
    <row r="20" spans="1:8" s="8" customFormat="1" ht="20.25" customHeight="1" x14ac:dyDescent="0.35">
      <c r="A20" s="25"/>
      <c r="B20" s="22" t="s">
        <v>28</v>
      </c>
      <c r="C20" s="21"/>
      <c r="F20" s="23">
        <f>IF((F14-F18)&lt;0,0,F14-F18)</f>
        <v>742923.06</v>
      </c>
    </row>
    <row r="21" spans="1:8" s="55" customFormat="1" ht="20.25" customHeight="1" x14ac:dyDescent="0.35">
      <c r="A21" s="54"/>
      <c r="B21" s="55" t="s">
        <v>33</v>
      </c>
      <c r="F21" s="56">
        <f>F20*13/F7</f>
        <v>3219333.2600000002</v>
      </c>
    </row>
    <row r="22" spans="1:8" s="8" customFormat="1" ht="20.25" customHeight="1" x14ac:dyDescent="0.35">
      <c r="A22" s="25"/>
      <c r="B22" s="22"/>
      <c r="C22" s="21"/>
      <c r="F22" s="24"/>
    </row>
    <row r="23" spans="1:8" s="8" customFormat="1" ht="20.25" customHeight="1" x14ac:dyDescent="0.35">
      <c r="A23" s="19"/>
      <c r="B23" s="22" t="s">
        <v>32</v>
      </c>
      <c r="C23" s="22"/>
      <c r="F23" s="24">
        <f>F35</f>
        <v>482899.989</v>
      </c>
      <c r="G23" s="26"/>
    </row>
    <row r="24" spans="1:8" s="55" customFormat="1" ht="20.25" customHeight="1" x14ac:dyDescent="0.35">
      <c r="A24" s="54"/>
      <c r="B24" s="55" t="s">
        <v>31</v>
      </c>
      <c r="F24" s="56">
        <f>F23/13*F7</f>
        <v>111438.459</v>
      </c>
    </row>
    <row r="25" spans="1:8" s="8" customFormat="1" ht="20.25" customHeight="1" x14ac:dyDescent="0.35">
      <c r="A25" s="19"/>
      <c r="B25" s="22"/>
      <c r="C25" s="22"/>
      <c r="F25" s="24"/>
      <c r="G25" s="27"/>
    </row>
    <row r="26" spans="1:8" s="8" customFormat="1" ht="20.25" customHeight="1" x14ac:dyDescent="0.35">
      <c r="A26" s="19"/>
      <c r="B26" s="21" t="s">
        <v>29</v>
      </c>
      <c r="C26" s="22"/>
      <c r="F26" s="20">
        <v>84423.08</v>
      </c>
    </row>
    <row r="27" spans="1:8" s="8" customFormat="1" ht="20.25" customHeight="1" thickBot="1" x14ac:dyDescent="0.4">
      <c r="A27" s="19"/>
      <c r="B27" s="22" t="s">
        <v>30</v>
      </c>
      <c r="C27" s="28"/>
      <c r="F27" s="29">
        <f>F24-F26</f>
        <v>27015.379000000001</v>
      </c>
    </row>
    <row r="28" spans="1:8" s="8" customFormat="1" ht="20.25" customHeight="1" thickTop="1" x14ac:dyDescent="0.35">
      <c r="A28" s="19"/>
      <c r="B28" s="22"/>
      <c r="C28" s="28"/>
      <c r="F28" s="24"/>
    </row>
    <row r="29" spans="1:8" s="8" customFormat="1" ht="20.25" customHeight="1" x14ac:dyDescent="0.35">
      <c r="A29" s="19"/>
      <c r="B29" s="22"/>
      <c r="C29" s="28"/>
      <c r="D29" s="24"/>
    </row>
    <row r="30" spans="1:8" s="8" customFormat="1" ht="20.25" customHeight="1" x14ac:dyDescent="0.35">
      <c r="A30" s="19"/>
      <c r="B30" s="68" t="s">
        <v>21</v>
      </c>
      <c r="C30" s="69"/>
      <c r="D30" s="65" t="s">
        <v>14</v>
      </c>
      <c r="E30" s="65" t="s">
        <v>10</v>
      </c>
      <c r="F30" s="63" t="s">
        <v>15</v>
      </c>
    </row>
    <row r="31" spans="1:8" s="8" customFormat="1" ht="20.25" customHeight="1" x14ac:dyDescent="0.35">
      <c r="A31" s="19"/>
      <c r="B31" s="30" t="s">
        <v>11</v>
      </c>
      <c r="C31" s="31" t="s">
        <v>12</v>
      </c>
      <c r="D31" s="66"/>
      <c r="E31" s="66"/>
      <c r="F31" s="64"/>
      <c r="H31" s="32"/>
    </row>
    <row r="32" spans="1:8" s="8" customFormat="1" ht="22" customHeight="1" x14ac:dyDescent="0.35">
      <c r="A32" s="19"/>
      <c r="B32" s="33">
        <v>0</v>
      </c>
      <c r="C32" s="33">
        <v>700000</v>
      </c>
      <c r="D32" s="33">
        <f>IF(F21&lt;C32,F21,0)</f>
        <v>0</v>
      </c>
      <c r="E32" s="34">
        <v>0.1</v>
      </c>
      <c r="F32" s="33">
        <f>D32*E32</f>
        <v>0</v>
      </c>
    </row>
    <row r="33" spans="1:6" s="8" customFormat="1" ht="22" customHeight="1" x14ac:dyDescent="0.35">
      <c r="A33" s="19"/>
      <c r="B33" s="33">
        <f>C32+0.01</f>
        <v>700000.01</v>
      </c>
      <c r="C33" s="33">
        <v>975000</v>
      </c>
      <c r="D33" s="33">
        <f>IF(F21&lt;B34,IF(F21&gt;C32,F21,0),0)</f>
        <v>0</v>
      </c>
      <c r="E33" s="35">
        <v>0.125</v>
      </c>
      <c r="F33" s="33">
        <f>D33*E33</f>
        <v>0</v>
      </c>
    </row>
    <row r="34" spans="1:6" s="2" customFormat="1" ht="22" customHeight="1" x14ac:dyDescent="0.3">
      <c r="A34" s="36"/>
      <c r="B34" s="33">
        <f>C33+0.01</f>
        <v>975000.01</v>
      </c>
      <c r="C34" s="33" t="s">
        <v>13</v>
      </c>
      <c r="D34" s="33">
        <f>IF(F21&gt;C33,F21,0)</f>
        <v>3219333.2600000002</v>
      </c>
      <c r="E34" s="34">
        <v>0.15</v>
      </c>
      <c r="F34" s="33">
        <f>E34*D34</f>
        <v>482899.989</v>
      </c>
    </row>
    <row r="35" spans="1:6" s="2" customFormat="1" ht="24.5" customHeight="1" x14ac:dyDescent="0.3">
      <c r="A35" s="36"/>
      <c r="D35" s="37">
        <f>D32+D33+D34</f>
        <v>3219333.2600000002</v>
      </c>
      <c r="E35" s="38"/>
      <c r="F35" s="37">
        <f>SUM(F32:F34)</f>
        <v>482899.989</v>
      </c>
    </row>
    <row r="36" spans="1:6" s="2" customFormat="1" ht="20.25" customHeight="1" x14ac:dyDescent="0.3">
      <c r="A36" s="36"/>
    </row>
    <row r="37" spans="1:6" s="2" customFormat="1" ht="20.25" customHeight="1" x14ac:dyDescent="0.3">
      <c r="A37" s="36"/>
    </row>
    <row r="38" spans="1:6" s="1" customFormat="1" ht="11.5" x14ac:dyDescent="0.25">
      <c r="B38" s="49" t="s">
        <v>16</v>
      </c>
      <c r="C38" s="50"/>
      <c r="D38" s="51"/>
      <c r="E38" s="50"/>
      <c r="F38" s="52"/>
    </row>
    <row r="39" spans="1:6" s="1" customFormat="1" ht="22.25" customHeight="1" x14ac:dyDescent="0.2">
      <c r="B39" s="70" t="s">
        <v>17</v>
      </c>
      <c r="C39" s="70"/>
      <c r="D39" s="70"/>
      <c r="E39" s="70"/>
      <c r="F39" s="70"/>
    </row>
    <row r="40" spans="1:6" s="1" customFormat="1" ht="11.5" x14ac:dyDescent="0.25">
      <c r="B40" s="49" t="s">
        <v>18</v>
      </c>
      <c r="C40" s="50"/>
      <c r="D40" s="51"/>
      <c r="E40" s="50"/>
      <c r="F40" s="52"/>
    </row>
    <row r="41" spans="1:6" s="1" customFormat="1" ht="11.5" x14ac:dyDescent="0.25">
      <c r="B41" s="49" t="s">
        <v>19</v>
      </c>
      <c r="C41" s="50"/>
      <c r="D41" s="51"/>
      <c r="E41" s="50"/>
      <c r="F41" s="52"/>
    </row>
    <row r="42" spans="1:6" s="1" customFormat="1" ht="11.5" x14ac:dyDescent="0.25">
      <c r="B42" s="49" t="s">
        <v>20</v>
      </c>
      <c r="C42" s="50"/>
      <c r="D42" s="51"/>
      <c r="E42" s="50"/>
      <c r="F42" s="52"/>
    </row>
    <row r="43" spans="1:6" s="2" customFormat="1" ht="20.25" customHeight="1" x14ac:dyDescent="0.3">
      <c r="A43" s="36"/>
    </row>
    <row r="44" spans="1:6" s="2" customFormat="1" ht="20.25" customHeight="1" x14ac:dyDescent="0.3">
      <c r="A44" s="36"/>
    </row>
    <row r="45" spans="1:6" s="2" customFormat="1" ht="20.25" customHeight="1" x14ac:dyDescent="0.3">
      <c r="A45" s="36"/>
    </row>
    <row r="46" spans="1:6" s="2" customFormat="1" ht="20.25" customHeight="1" x14ac:dyDescent="0.3">
      <c r="A46" s="36"/>
    </row>
    <row r="47" spans="1:6" s="2" customFormat="1" ht="20.25" customHeight="1" x14ac:dyDescent="0.3">
      <c r="A47" s="36"/>
    </row>
    <row r="48" spans="1:6" ht="20.25" customHeight="1" x14ac:dyDescent="0.25">
      <c r="B48" s="40"/>
      <c r="C48" s="41"/>
      <c r="D48" s="42"/>
      <c r="E48" s="43"/>
    </row>
    <row r="49" spans="2:5" ht="18.5" customHeight="1" x14ac:dyDescent="0.25">
      <c r="B49" s="67"/>
      <c r="C49" s="67"/>
      <c r="D49" s="67"/>
      <c r="E49" s="67"/>
    </row>
    <row r="50" spans="2:5" ht="20.25" customHeight="1" x14ac:dyDescent="0.25">
      <c r="B50" s="40"/>
      <c r="C50" s="41"/>
      <c r="D50" s="42"/>
      <c r="E50" s="43"/>
    </row>
    <row r="51" spans="2:5" ht="26.25" customHeight="1" x14ac:dyDescent="0.25">
      <c r="B51" s="40"/>
      <c r="C51" s="41"/>
      <c r="D51" s="42"/>
      <c r="E51" s="43"/>
    </row>
    <row r="52" spans="2:5" x14ac:dyDescent="0.25">
      <c r="B52" s="40"/>
      <c r="C52" s="41"/>
      <c r="D52" s="42"/>
      <c r="E52" s="43"/>
    </row>
    <row r="53" spans="2:5" x14ac:dyDescent="0.25">
      <c r="B53" s="45"/>
      <c r="C53" s="46"/>
      <c r="D53" s="47"/>
      <c r="E53" s="48"/>
    </row>
  </sheetData>
  <sheetProtection algorithmName="SHA-512" hashValue="MazZqTGRLkg57ADbdYF2Go1mEOGsg6FdIjAZop7aDtMFgTnSUT4G0Vz/S9ybWHWp8bCPfFzGNjsqKNtL6QAHHQ==" saltValue="WEy4QL4KP9ISrUFYenFKow==" spinCount="100000" sheet="1" objects="1" scenarios="1" selectLockedCells="1"/>
  <mergeCells count="6">
    <mergeCell ref="F30:F31"/>
    <mergeCell ref="E30:E31"/>
    <mergeCell ref="B49:E49"/>
    <mergeCell ref="B30:C30"/>
    <mergeCell ref="D30:D31"/>
    <mergeCell ref="B39:F39"/>
  </mergeCells>
  <pageMargins left="0.23622047244094491" right="0.23622047244094491" top="0.35433070866141736" bottom="0.35433070866141736" header="0.31496062992125984" footer="0.31496062992125984"/>
  <pageSetup paperSize="9" scale="65"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3F1A3-EEEC-4E76-AB09-3E16966D0FD2}">
  <sheetPr>
    <tabColor rgb="FF00FF00"/>
  </sheetPr>
  <dimension ref="A1:N58"/>
  <sheetViews>
    <sheetView showGridLines="0" showRowColHeaders="0" tabSelected="1" zoomScaleNormal="100" zoomScaleSheetLayoutView="100" workbookViewId="0">
      <selection activeCell="F16" sqref="F16"/>
    </sheetView>
  </sheetViews>
  <sheetFormatPr defaultColWidth="9.1796875" defaultRowHeight="12.5" x14ac:dyDescent="0.25"/>
  <cols>
    <col min="1" max="1" width="5.08984375" style="39" customWidth="1"/>
    <col min="2" max="2" width="17.6328125" style="44" customWidth="1"/>
    <col min="3" max="3" width="19.1796875" style="44" customWidth="1"/>
    <col min="4" max="7" width="16.08984375" style="44" customWidth="1"/>
    <col min="8" max="8" width="18.36328125" style="44" hidden="1" customWidth="1"/>
    <col min="9" max="9" width="20" style="44" hidden="1" customWidth="1"/>
    <col min="10" max="16384" width="9.1796875" style="44"/>
  </cols>
  <sheetData>
    <row r="1" spans="1:14" s="2" customFormat="1" ht="51" customHeight="1" x14ac:dyDescent="0.3">
      <c r="F1" s="3"/>
    </row>
    <row r="2" spans="1:14" s="2" customFormat="1" ht="33.5" customHeight="1" x14ac:dyDescent="0.5">
      <c r="B2" s="4" t="s">
        <v>36</v>
      </c>
      <c r="C2" s="5"/>
      <c r="F2" s="57" t="s">
        <v>4</v>
      </c>
    </row>
    <row r="3" spans="1:14" s="2" customFormat="1" ht="15.75" customHeight="1" x14ac:dyDescent="0.3">
      <c r="B3" s="58" t="s">
        <v>8</v>
      </c>
      <c r="F3" s="3"/>
      <c r="M3" s="7"/>
      <c r="N3" s="7"/>
    </row>
    <row r="4" spans="1:14" s="2" customFormat="1" ht="15.75" customHeight="1" x14ac:dyDescent="0.3">
      <c r="F4" s="3"/>
      <c r="M4" s="7"/>
      <c r="N4" s="7"/>
    </row>
    <row r="5" spans="1:14" s="8" customFormat="1" ht="20.25" customHeight="1" x14ac:dyDescent="0.35">
      <c r="B5" s="9" t="s">
        <v>1</v>
      </c>
      <c r="C5" s="9"/>
      <c r="F5" s="10"/>
      <c r="M5" s="11"/>
      <c r="N5" s="12"/>
    </row>
    <row r="6" spans="1:14" s="8" customFormat="1" ht="20.25" customHeight="1" x14ac:dyDescent="0.35">
      <c r="B6" s="13" t="s">
        <v>41</v>
      </c>
      <c r="C6" s="9"/>
      <c r="F6" s="14">
        <v>1</v>
      </c>
      <c r="M6" s="11"/>
      <c r="N6" s="12"/>
    </row>
    <row r="7" spans="1:14" s="8" customFormat="1" ht="20.25" customHeight="1" x14ac:dyDescent="0.35">
      <c r="B7" s="9"/>
      <c r="C7" s="9"/>
      <c r="F7" s="15" t="s">
        <v>7</v>
      </c>
      <c r="M7" s="11"/>
      <c r="N7" s="12"/>
    </row>
    <row r="8" spans="1:14" s="8" customFormat="1" ht="20.25" customHeight="1" x14ac:dyDescent="0.35">
      <c r="A8" s="16"/>
      <c r="B8" s="17"/>
      <c r="C8" s="17"/>
      <c r="F8" s="18" t="s">
        <v>5</v>
      </c>
    </row>
    <row r="9" spans="1:14" s="8" customFormat="1" ht="20.25" customHeight="1" x14ac:dyDescent="0.35">
      <c r="A9" s="19"/>
      <c r="B9" s="13" t="s">
        <v>0</v>
      </c>
      <c r="C9" s="13"/>
      <c r="F9" s="20">
        <v>0</v>
      </c>
    </row>
    <row r="10" spans="1:14" s="8" customFormat="1" ht="20.25" customHeight="1" x14ac:dyDescent="0.35">
      <c r="A10" s="19"/>
      <c r="B10" s="13" t="s">
        <v>35</v>
      </c>
      <c r="C10" s="13"/>
      <c r="F10" s="20">
        <v>0</v>
      </c>
    </row>
    <row r="11" spans="1:14" s="8" customFormat="1" ht="20.25" customHeight="1" x14ac:dyDescent="0.35">
      <c r="A11" s="19"/>
      <c r="B11" s="13" t="s">
        <v>2</v>
      </c>
      <c r="C11" s="13"/>
      <c r="F11" s="20">
        <v>0</v>
      </c>
    </row>
    <row r="12" spans="1:14" s="8" customFormat="1" ht="20.25" customHeight="1" x14ac:dyDescent="0.35">
      <c r="A12" s="19"/>
      <c r="B12" s="21" t="s">
        <v>3</v>
      </c>
      <c r="C12" s="21"/>
      <c r="F12" s="20">
        <v>0</v>
      </c>
    </row>
    <row r="13" spans="1:14" s="8" customFormat="1" ht="20.25" customHeight="1" x14ac:dyDescent="0.35">
      <c r="A13" s="19"/>
      <c r="B13" s="21" t="s">
        <v>40</v>
      </c>
      <c r="C13" s="21"/>
      <c r="F13" s="20">
        <v>0</v>
      </c>
    </row>
    <row r="14" spans="1:14" s="8" customFormat="1" ht="20.25" customHeight="1" x14ac:dyDescent="0.35">
      <c r="A14" s="19"/>
      <c r="B14" s="22" t="s">
        <v>25</v>
      </c>
      <c r="C14" s="22"/>
      <c r="F14" s="23">
        <f>SUM(F9:F13)</f>
        <v>0</v>
      </c>
    </row>
    <row r="15" spans="1:14" s="8" customFormat="1" ht="20.25" customHeight="1" x14ac:dyDescent="0.35">
      <c r="A15" s="19"/>
      <c r="B15" s="22"/>
      <c r="C15" s="22"/>
      <c r="F15" s="24"/>
    </row>
    <row r="16" spans="1:14" s="8" customFormat="1" ht="20.25" customHeight="1" x14ac:dyDescent="0.35">
      <c r="A16" s="19"/>
      <c r="B16" s="21" t="s">
        <v>39</v>
      </c>
      <c r="C16" s="22"/>
      <c r="F16" s="20">
        <v>0</v>
      </c>
    </row>
    <row r="17" spans="1:9" s="8" customFormat="1" ht="20.25" customHeight="1" x14ac:dyDescent="0.35">
      <c r="A17" s="19"/>
      <c r="B17" s="21" t="s">
        <v>37</v>
      </c>
      <c r="C17" s="22"/>
      <c r="F17" s="20">
        <v>0</v>
      </c>
    </row>
    <row r="18" spans="1:9" s="8" customFormat="1" ht="20.25" customHeight="1" x14ac:dyDescent="0.35">
      <c r="A18" s="19"/>
      <c r="B18" s="22" t="s">
        <v>34</v>
      </c>
      <c r="C18" s="22"/>
      <c r="F18" s="23">
        <f>F16+F17</f>
        <v>0</v>
      </c>
    </row>
    <row r="19" spans="1:9" s="8" customFormat="1" ht="20.25" customHeight="1" x14ac:dyDescent="0.35">
      <c r="A19" s="19"/>
      <c r="B19" s="21"/>
      <c r="C19" s="22"/>
      <c r="F19" s="13"/>
    </row>
    <row r="20" spans="1:9" s="8" customFormat="1" ht="20.25" customHeight="1" x14ac:dyDescent="0.35">
      <c r="A20" s="25"/>
      <c r="B20" s="22" t="s">
        <v>28</v>
      </c>
      <c r="C20" s="21"/>
      <c r="F20" s="23">
        <f>IF((F14-F18)&lt;0,0,F14-F18)</f>
        <v>0</v>
      </c>
    </row>
    <row r="21" spans="1:9" s="8" customFormat="1" ht="20.25" customHeight="1" x14ac:dyDescent="0.35">
      <c r="A21" s="25"/>
      <c r="B21" s="22"/>
      <c r="C21" s="21"/>
      <c r="F21" s="24"/>
    </row>
    <row r="22" spans="1:9" s="8" customFormat="1" ht="20.25" customHeight="1" x14ac:dyDescent="0.35">
      <c r="A22" s="19"/>
      <c r="B22" s="22" t="s">
        <v>9</v>
      </c>
      <c r="C22" s="22"/>
      <c r="F22" s="24">
        <f>F40</f>
        <v>0</v>
      </c>
      <c r="G22" s="26"/>
    </row>
    <row r="23" spans="1:9" s="8" customFormat="1" ht="20.25" customHeight="1" x14ac:dyDescent="0.35">
      <c r="A23" s="19"/>
      <c r="B23" s="21" t="s">
        <v>29</v>
      </c>
      <c r="C23" s="22"/>
      <c r="F23" s="20">
        <v>0</v>
      </c>
    </row>
    <row r="24" spans="1:9" s="8" customFormat="1" ht="20.25" customHeight="1" thickBot="1" x14ac:dyDescent="0.4">
      <c r="A24" s="19"/>
      <c r="B24" s="22" t="s">
        <v>30</v>
      </c>
      <c r="C24" s="28"/>
      <c r="F24" s="29">
        <f>F22-F23</f>
        <v>0</v>
      </c>
    </row>
    <row r="25" spans="1:9" s="8" customFormat="1" ht="20.25" customHeight="1" thickTop="1" x14ac:dyDescent="0.35">
      <c r="A25" s="19"/>
      <c r="B25" s="22"/>
      <c r="C25" s="28"/>
      <c r="F25" s="24"/>
    </row>
    <row r="26" spans="1:9" s="8" customFormat="1" ht="20.25" customHeight="1" x14ac:dyDescent="0.35">
      <c r="A26" s="19"/>
      <c r="B26" s="22"/>
      <c r="C26" s="28"/>
      <c r="D26" s="24"/>
    </row>
    <row r="27" spans="1:9" s="8" customFormat="1" ht="20.25" customHeight="1" x14ac:dyDescent="0.35">
      <c r="A27" s="19"/>
      <c r="B27" s="68" t="s">
        <v>21</v>
      </c>
      <c r="C27" s="69"/>
      <c r="D27" s="65" t="s">
        <v>14</v>
      </c>
      <c r="E27" s="65" t="s">
        <v>10</v>
      </c>
      <c r="F27" s="63" t="s">
        <v>15</v>
      </c>
      <c r="H27" s="68" t="s">
        <v>21</v>
      </c>
      <c r="I27" s="69"/>
    </row>
    <row r="28" spans="1:9" s="8" customFormat="1" ht="20.25" customHeight="1" x14ac:dyDescent="0.35">
      <c r="A28" s="19"/>
      <c r="B28" s="30" t="s">
        <v>11</v>
      </c>
      <c r="C28" s="31" t="s">
        <v>12</v>
      </c>
      <c r="D28" s="66"/>
      <c r="E28" s="66"/>
      <c r="F28" s="64"/>
      <c r="H28" s="30" t="s">
        <v>11</v>
      </c>
      <c r="I28" s="31" t="s">
        <v>12</v>
      </c>
    </row>
    <row r="29" spans="1:9" s="8" customFormat="1" ht="22" customHeight="1" x14ac:dyDescent="0.35">
      <c r="A29" s="19"/>
      <c r="B29" s="60">
        <v>0</v>
      </c>
      <c r="C29" s="60">
        <f>I29/13*F6</f>
        <v>30000</v>
      </c>
      <c r="D29" s="33">
        <f>IF(F20&lt;=C29,C29,C29)</f>
        <v>30000</v>
      </c>
      <c r="E29" s="34">
        <v>0</v>
      </c>
      <c r="F29" s="33">
        <f>D29*E29</f>
        <v>0</v>
      </c>
      <c r="H29" s="60">
        <v>0</v>
      </c>
      <c r="I29" s="60">
        <v>390000</v>
      </c>
    </row>
    <row r="30" spans="1:9" s="8" customFormat="1" ht="22" customHeight="1" x14ac:dyDescent="0.35">
      <c r="A30" s="19"/>
      <c r="B30" s="60">
        <f>C29+0.01</f>
        <v>30000.01</v>
      </c>
      <c r="C30" s="60">
        <f>I30/13*F$6</f>
        <v>33076.923076923078</v>
      </c>
      <c r="D30" s="62">
        <f>IF(F$20&gt;=C30,C30-C29,IF(F$20-B30&gt;0,F$20-C29,0))</f>
        <v>0</v>
      </c>
      <c r="E30" s="34">
        <v>0.02</v>
      </c>
      <c r="F30" s="33">
        <f t="shared" ref="F30:F39" si="0">D30*E30</f>
        <v>0</v>
      </c>
      <c r="H30" s="60">
        <f>I29+0.01</f>
        <v>390000.01</v>
      </c>
      <c r="I30" s="60">
        <f>I29+40000</f>
        <v>430000</v>
      </c>
    </row>
    <row r="31" spans="1:9" s="8" customFormat="1" ht="22" customHeight="1" x14ac:dyDescent="0.35">
      <c r="A31" s="19"/>
      <c r="B31" s="60">
        <f t="shared" ref="B31:B39" si="1">C30+0.01</f>
        <v>33076.93307692308</v>
      </c>
      <c r="C31" s="60">
        <f t="shared" ref="C31:C38" si="2">I31/13*F$6</f>
        <v>36153.846153846156</v>
      </c>
      <c r="D31" s="62">
        <f t="shared" ref="D31:D38" si="3">IF(F$20&gt;=C31,C31-C30,IF(F$20-B31&gt;0,F$20-C30,0))</f>
        <v>0</v>
      </c>
      <c r="E31" s="34">
        <v>0.04</v>
      </c>
      <c r="F31" s="33">
        <f t="shared" si="0"/>
        <v>0</v>
      </c>
      <c r="H31" s="60">
        <f t="shared" ref="H31:H39" si="4">I30+0.01</f>
        <v>430000.01</v>
      </c>
      <c r="I31" s="60">
        <f t="shared" ref="I31" si="5">I30+40000</f>
        <v>470000</v>
      </c>
    </row>
    <row r="32" spans="1:9" s="8" customFormat="1" ht="22" customHeight="1" x14ac:dyDescent="0.35">
      <c r="A32" s="19"/>
      <c r="B32" s="60">
        <f t="shared" si="1"/>
        <v>36153.856153846158</v>
      </c>
      <c r="C32" s="60">
        <f t="shared" si="2"/>
        <v>40769.230769230766</v>
      </c>
      <c r="D32" s="62">
        <f t="shared" si="3"/>
        <v>0</v>
      </c>
      <c r="E32" s="34">
        <v>0.06</v>
      </c>
      <c r="F32" s="33">
        <f t="shared" si="0"/>
        <v>0</v>
      </c>
      <c r="H32" s="60">
        <f t="shared" si="4"/>
        <v>470000.01</v>
      </c>
      <c r="I32" s="60">
        <f>I31+60000</f>
        <v>530000</v>
      </c>
    </row>
    <row r="33" spans="1:9" s="8" customFormat="1" ht="22" customHeight="1" x14ac:dyDescent="0.35">
      <c r="A33" s="19"/>
      <c r="B33" s="60">
        <f t="shared" si="1"/>
        <v>40769.240769230768</v>
      </c>
      <c r="C33" s="60">
        <f t="shared" si="2"/>
        <v>45384.615384615383</v>
      </c>
      <c r="D33" s="62">
        <f t="shared" si="3"/>
        <v>0</v>
      </c>
      <c r="E33" s="34">
        <v>0.08</v>
      </c>
      <c r="F33" s="33">
        <f t="shared" si="0"/>
        <v>0</v>
      </c>
      <c r="H33" s="60">
        <f t="shared" si="4"/>
        <v>530000.01</v>
      </c>
      <c r="I33" s="60">
        <f>I32+60000</f>
        <v>590000</v>
      </c>
    </row>
    <row r="34" spans="1:9" s="8" customFormat="1" ht="22" customHeight="1" x14ac:dyDescent="0.35">
      <c r="A34" s="19"/>
      <c r="B34" s="60">
        <f t="shared" si="1"/>
        <v>45384.625384615385</v>
      </c>
      <c r="C34" s="60">
        <f t="shared" si="2"/>
        <v>68461.538461538468</v>
      </c>
      <c r="D34" s="62">
        <f t="shared" si="3"/>
        <v>0</v>
      </c>
      <c r="E34" s="59">
        <v>0.1</v>
      </c>
      <c r="F34" s="33">
        <f t="shared" si="0"/>
        <v>0</v>
      </c>
      <c r="H34" s="60">
        <f t="shared" si="4"/>
        <v>590000.01</v>
      </c>
      <c r="I34" s="60">
        <f>I33+300000</f>
        <v>890000</v>
      </c>
    </row>
    <row r="35" spans="1:9" s="8" customFormat="1" ht="22" customHeight="1" x14ac:dyDescent="0.35">
      <c r="A35" s="19"/>
      <c r="B35" s="60">
        <f t="shared" si="1"/>
        <v>68461.548461538463</v>
      </c>
      <c r="C35" s="60">
        <f t="shared" si="2"/>
        <v>91538.461538461532</v>
      </c>
      <c r="D35" s="62">
        <f t="shared" si="3"/>
        <v>0</v>
      </c>
      <c r="E35" s="34">
        <v>0.12</v>
      </c>
      <c r="F35" s="33">
        <f t="shared" si="0"/>
        <v>0</v>
      </c>
      <c r="H35" s="60">
        <f t="shared" si="4"/>
        <v>890000.01</v>
      </c>
      <c r="I35" s="60">
        <f>I34+300000</f>
        <v>1190000</v>
      </c>
    </row>
    <row r="36" spans="1:9" s="8" customFormat="1" ht="22" customHeight="1" x14ac:dyDescent="0.35">
      <c r="A36" s="19"/>
      <c r="B36" s="60">
        <f t="shared" si="1"/>
        <v>91538.471538461527</v>
      </c>
      <c r="C36" s="60">
        <f t="shared" si="2"/>
        <v>114615.38461538461</v>
      </c>
      <c r="D36" s="62">
        <f t="shared" si="3"/>
        <v>0</v>
      </c>
      <c r="E36" s="34">
        <v>0.14000000000000001</v>
      </c>
      <c r="F36" s="33">
        <f t="shared" si="0"/>
        <v>0</v>
      </c>
      <c r="H36" s="60">
        <f t="shared" si="4"/>
        <v>1190000.01</v>
      </c>
      <c r="I36" s="60">
        <f>I35+300000</f>
        <v>1490000</v>
      </c>
    </row>
    <row r="37" spans="1:9" s="8" customFormat="1" ht="22" customHeight="1" x14ac:dyDescent="0.35">
      <c r="A37" s="19"/>
      <c r="B37" s="60">
        <f t="shared" si="1"/>
        <v>114615.3946153846</v>
      </c>
      <c r="C37" s="60">
        <f t="shared" si="2"/>
        <v>145384.61538461538</v>
      </c>
      <c r="D37" s="62">
        <f t="shared" si="3"/>
        <v>0</v>
      </c>
      <c r="E37" s="34">
        <v>0.16</v>
      </c>
      <c r="F37" s="33">
        <f t="shared" si="0"/>
        <v>0</v>
      </c>
      <c r="H37" s="60">
        <f t="shared" si="4"/>
        <v>1490000.01</v>
      </c>
      <c r="I37" s="60">
        <f>I36+400000</f>
        <v>1890000</v>
      </c>
    </row>
    <row r="38" spans="1:9" s="8" customFormat="1" ht="22" customHeight="1" x14ac:dyDescent="0.35">
      <c r="A38" s="19"/>
      <c r="B38" s="60">
        <f t="shared" si="1"/>
        <v>145384.62538461538</v>
      </c>
      <c r="C38" s="60">
        <f t="shared" si="2"/>
        <v>183846.15384615384</v>
      </c>
      <c r="D38" s="62">
        <f t="shared" si="3"/>
        <v>0</v>
      </c>
      <c r="E38" s="34">
        <v>0.18</v>
      </c>
      <c r="F38" s="33">
        <f t="shared" si="0"/>
        <v>0</v>
      </c>
      <c r="H38" s="60">
        <f t="shared" si="4"/>
        <v>1890000.01</v>
      </c>
      <c r="I38" s="60">
        <f>I37+500000</f>
        <v>2390000</v>
      </c>
    </row>
    <row r="39" spans="1:9" s="8" customFormat="1" ht="22" customHeight="1" x14ac:dyDescent="0.35">
      <c r="A39" s="19"/>
      <c r="B39" s="60">
        <f t="shared" si="1"/>
        <v>183846.16384615385</v>
      </c>
      <c r="C39" s="61" t="s">
        <v>38</v>
      </c>
      <c r="D39" s="33">
        <f>IF(F20&gt;=B39,F20-C38,0)</f>
        <v>0</v>
      </c>
      <c r="E39" s="35">
        <v>0.2</v>
      </c>
      <c r="F39" s="33">
        <f t="shared" si="0"/>
        <v>0</v>
      </c>
      <c r="H39" s="60">
        <f t="shared" si="4"/>
        <v>2390000.0099999998</v>
      </c>
      <c r="I39" s="61" t="s">
        <v>38</v>
      </c>
    </row>
    <row r="40" spans="1:9" s="2" customFormat="1" ht="24.5" customHeight="1" x14ac:dyDescent="0.3">
      <c r="A40" s="36"/>
      <c r="D40" s="37">
        <f>SUM(D29:D39)</f>
        <v>30000</v>
      </c>
      <c r="E40" s="38"/>
      <c r="F40" s="37">
        <f>SUM(F29:F39)</f>
        <v>0</v>
      </c>
    </row>
    <row r="41" spans="1:9" s="2" customFormat="1" ht="20.25" customHeight="1" x14ac:dyDescent="0.3">
      <c r="A41" s="36"/>
    </row>
    <row r="42" spans="1:9" s="2" customFormat="1" ht="20.25" customHeight="1" x14ac:dyDescent="0.3">
      <c r="A42" s="36"/>
    </row>
    <row r="43" spans="1:9" s="1" customFormat="1" ht="11.5" x14ac:dyDescent="0.25">
      <c r="B43" s="49" t="s">
        <v>16</v>
      </c>
      <c r="C43" s="50"/>
      <c r="D43" s="51"/>
      <c r="E43" s="50"/>
      <c r="F43" s="52"/>
    </row>
    <row r="44" spans="1:9" s="1" customFormat="1" ht="22.25" customHeight="1" x14ac:dyDescent="0.2">
      <c r="B44" s="70" t="s">
        <v>17</v>
      </c>
      <c r="C44" s="70"/>
      <c r="D44" s="70"/>
      <c r="E44" s="70"/>
      <c r="F44" s="70"/>
    </row>
    <row r="45" spans="1:9" s="1" customFormat="1" ht="11.5" x14ac:dyDescent="0.25">
      <c r="B45" s="49" t="s">
        <v>18</v>
      </c>
      <c r="C45" s="50"/>
      <c r="D45" s="51"/>
      <c r="E45" s="50"/>
      <c r="F45" s="52"/>
    </row>
    <row r="46" spans="1:9" s="1" customFormat="1" ht="11.5" x14ac:dyDescent="0.25">
      <c r="B46" s="49" t="s">
        <v>19</v>
      </c>
      <c r="C46" s="50"/>
      <c r="D46" s="51"/>
      <c r="E46" s="50"/>
      <c r="F46" s="52"/>
    </row>
    <row r="47" spans="1:9" s="1" customFormat="1" ht="11.5" x14ac:dyDescent="0.25">
      <c r="B47" s="49" t="s">
        <v>20</v>
      </c>
      <c r="C47" s="50"/>
      <c r="D47" s="51"/>
      <c r="E47" s="50"/>
      <c r="F47" s="52"/>
    </row>
    <row r="48" spans="1:9" s="2" customFormat="1" ht="20.25" customHeight="1" x14ac:dyDescent="0.3">
      <c r="A48" s="36"/>
    </row>
    <row r="49" spans="1:5" s="2" customFormat="1" ht="20.25" customHeight="1" x14ac:dyDescent="0.3">
      <c r="A49" s="36"/>
    </row>
    <row r="50" spans="1:5" s="2" customFormat="1" ht="20.25" customHeight="1" x14ac:dyDescent="0.3">
      <c r="A50" s="36"/>
    </row>
    <row r="51" spans="1:5" s="2" customFormat="1" ht="20.25" customHeight="1" x14ac:dyDescent="0.3">
      <c r="A51" s="36"/>
    </row>
    <row r="52" spans="1:5" s="2" customFormat="1" ht="20.25" customHeight="1" x14ac:dyDescent="0.3">
      <c r="A52" s="36"/>
    </row>
    <row r="53" spans="1:5" ht="20.25" customHeight="1" x14ac:dyDescent="0.25">
      <c r="B53" s="40"/>
      <c r="C53" s="41"/>
      <c r="D53" s="42"/>
      <c r="E53" s="43"/>
    </row>
    <row r="54" spans="1:5" ht="18.5" customHeight="1" x14ac:dyDescent="0.25">
      <c r="B54" s="67"/>
      <c r="C54" s="67"/>
      <c r="D54" s="67"/>
      <c r="E54" s="67"/>
    </row>
    <row r="55" spans="1:5" ht="20.25" customHeight="1" x14ac:dyDescent="0.25">
      <c r="B55" s="40"/>
      <c r="C55" s="41"/>
      <c r="D55" s="42"/>
      <c r="E55" s="43"/>
    </row>
    <row r="56" spans="1:5" ht="26.25" customHeight="1" x14ac:dyDescent="0.25">
      <c r="B56" s="40"/>
      <c r="C56" s="41"/>
      <c r="D56" s="42"/>
      <c r="E56" s="43"/>
    </row>
    <row r="57" spans="1:5" x14ac:dyDescent="0.25">
      <c r="B57" s="40"/>
      <c r="C57" s="41"/>
      <c r="D57" s="42"/>
      <c r="E57" s="43"/>
    </row>
    <row r="58" spans="1:5" x14ac:dyDescent="0.25">
      <c r="B58" s="45"/>
      <c r="C58" s="46"/>
      <c r="D58" s="47"/>
      <c r="E58" s="48"/>
    </row>
  </sheetData>
  <sheetProtection algorithmName="SHA-512" hashValue="tgV58uGS5Lx4RI4WwlQnOdJqD9LvuCn999cPYq6VXvW/5e58sp0rPhdJhT+dIuMk6wBAEKph3DClhcjcOOEcnw==" saltValue="sJj18xn017Ff2bvkDyKL9w==" spinCount="100000" sheet="1" selectLockedCells="1"/>
  <mergeCells count="7">
    <mergeCell ref="H27:I27"/>
    <mergeCell ref="B54:E54"/>
    <mergeCell ref="B27:C27"/>
    <mergeCell ref="D27:D28"/>
    <mergeCell ref="E27:E28"/>
    <mergeCell ref="F27:F28"/>
    <mergeCell ref="B44:F44"/>
  </mergeCells>
  <pageMargins left="0.23622047244094491" right="0.23622047244094491" top="0.35433070866141736" bottom="0.35433070866141736" header="0.31496062992125984" footer="0.31496062992125984"/>
  <pageSetup paperSize="9" scale="65"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8" ma:contentTypeDescription="Create a new document." ma:contentTypeScope="" ma:versionID="cf90e7d4e709b6261634e734efb6ef07">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da4bac19f82a1fcf6862da1afb05e2d6"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ServiceObjectDetectorVersion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b9d7700-8801-4e65-905e-5029f7d3d66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a6b8a1a8-267b-4a26-9659-26ee78965ad5}" ma:internalName="TaxCatchAll" ma:showField="CatchAllData" ma:web="20291ebb-8fd5-4a4a-b5a6-ec5249e68a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1037282-4172-42af-8e02-c41ee92b0631">
      <Terms xmlns="http://schemas.microsoft.com/office/infopath/2007/PartnerControls"/>
    </lcf76f155ced4ddcb4097134ff3c332f>
    <TaxCatchAll xmlns="20291ebb-8fd5-4a4a-b5a6-ec5249e68ab7" xsi:nil="true"/>
  </documentManagement>
</p:properties>
</file>

<file path=customXml/itemProps1.xml><?xml version="1.0" encoding="utf-8"?>
<ds:datastoreItem xmlns:ds="http://schemas.openxmlformats.org/officeDocument/2006/customXml" ds:itemID="{A24F2672-E2BF-4FFB-B4B5-D5DAE0810DD6}"/>
</file>

<file path=customXml/itemProps2.xml><?xml version="1.0" encoding="utf-8"?>
<ds:datastoreItem xmlns:ds="http://schemas.openxmlformats.org/officeDocument/2006/customXml" ds:itemID="{D8B96767-9FE7-48AE-87E3-72545656BB68}"/>
</file>

<file path=customXml/itemProps3.xml><?xml version="1.0" encoding="utf-8"?>
<ds:datastoreItem xmlns:ds="http://schemas.openxmlformats.org/officeDocument/2006/customXml" ds:itemID="{97712293-6C8B-4891-8331-326D5F0CE27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Annual Tax Calc</vt:lpstr>
      <vt:lpstr>Cumulative Tax Calc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Ramakuela, Jacqui</dc:creator>
  <cp:lastModifiedBy>Ramakuela, Jacqui</cp:lastModifiedBy>
  <cp:lastPrinted>2014-12-19T13:18:01Z</cp:lastPrinted>
  <dcterms:created xsi:type="dcterms:W3CDTF">2011-10-12T07:08:14Z</dcterms:created>
  <dcterms:modified xsi:type="dcterms:W3CDTF">2023-06-30T14:41:19Z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ies>
</file>