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6"/>
  <workbookPr codeName="ThisWorkbook" defaultThemeVersion="124226"/>
  <mc:AlternateContent xmlns:mc="http://schemas.openxmlformats.org/markup-compatibility/2006">
    <mc:Choice Requires="x15">
      <x15ac:absPath xmlns:x15ac="http://schemas.microsoft.com/office/spreadsheetml/2010/11/ac" url="https://sage365-my.sharepoint.com/personal/motumi_ntshili_sage_com/Documents/Desktop/countries/RSA/Budget 2023/"/>
    </mc:Choice>
  </mc:AlternateContent>
  <xr:revisionPtr revIDLastSave="0" documentId="8_{1BEA86AE-D8B2-4A08-992B-CA03543F77C1}" xr6:coauthVersionLast="47" xr6:coauthVersionMax="47" xr10:uidLastSave="{00000000-0000-0000-0000-000000000000}"/>
  <workbookProtection workbookAlgorithmName="SHA-512" workbookHashValue="bijIDPfMfidkkFbwZTUMNOp8A2YI+pI0M1RT9veCLVSQeyBZt/Gy/194IXwZzZO+S60k4K7u7wuXoLbDYHUFSQ==" workbookSaltValue="R7FSlxR4//9YomdsdfqGJw==" workbookSpinCount="100000" lockStructure="1"/>
  <bookViews>
    <workbookView xWindow="-110" yWindow="-110" windowWidth="19420" windowHeight="10420" tabRatio="835" xr2:uid="{00000000-000D-0000-FFFF-FFFF00000000}"/>
  </bookViews>
  <sheets>
    <sheet name="Tax Calculation" sheetId="9" r:id="rId1"/>
    <sheet name="TravelAllowanceCalc" sheetId="10" r:id="rId2"/>
    <sheet name="Reimbursive Travel Allowance" sheetId="15" r:id="rId3"/>
    <sheet name="CoCar" sheetId="11" r:id="rId4"/>
    <sheet name="MedAidBenefit" sheetId="12" r:id="rId5"/>
    <sheet name="VehicleLookupSchedule" sheetId="13" r:id="rId6"/>
    <sheet name="Tax_Tables" sheetId="14" r:id="rId7"/>
    <sheet name="LookUp List" sheetId="17" state="hidden"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4" l="1"/>
  <c r="H7" i="14"/>
  <c r="H6" i="14"/>
  <c r="D24" i="12" l="1"/>
  <c r="D26" i="15" l="1"/>
  <c r="D28" i="12"/>
  <c r="E28" i="12"/>
  <c r="O24" i="12"/>
  <c r="O25" i="12" s="1"/>
  <c r="N24" i="12"/>
  <c r="N25" i="12" s="1"/>
  <c r="M24" i="12"/>
  <c r="M25" i="12" s="1"/>
  <c r="L24" i="12"/>
  <c r="L25" i="12" s="1"/>
  <c r="K24" i="12"/>
  <c r="K25" i="12" s="1"/>
  <c r="J24" i="12"/>
  <c r="J25" i="12" s="1"/>
  <c r="I24" i="12"/>
  <c r="I25" i="12" s="1"/>
  <c r="I26" i="12" s="1"/>
  <c r="H24" i="12"/>
  <c r="H25" i="12" s="1"/>
  <c r="H26" i="12" s="1"/>
  <c r="G24" i="12"/>
  <c r="G25" i="12" s="1"/>
  <c r="F24" i="12"/>
  <c r="F25" i="12" s="1"/>
  <c r="F26" i="12" s="1"/>
  <c r="E24" i="12"/>
  <c r="E25" i="12" s="1"/>
  <c r="D25" i="12"/>
  <c r="P28" i="12"/>
  <c r="F28" i="12"/>
  <c r="G28" i="12"/>
  <c r="H28" i="12"/>
  <c r="I28" i="12"/>
  <c r="J28" i="12"/>
  <c r="K28" i="12"/>
  <c r="L28" i="12"/>
  <c r="M28" i="12"/>
  <c r="N28" i="12"/>
  <c r="O28" i="12"/>
  <c r="P23" i="12"/>
  <c r="P22" i="12"/>
  <c r="D29" i="11"/>
  <c r="D30" i="11"/>
  <c r="D58" i="9"/>
  <c r="D36" i="15"/>
  <c r="D17" i="15" s="1"/>
  <c r="D37" i="15"/>
  <c r="D18" i="15" s="1"/>
  <c r="D19" i="15" s="1"/>
  <c r="D24" i="15" s="1"/>
  <c r="D25" i="15"/>
  <c r="D10" i="15"/>
  <c r="D26" i="9"/>
  <c r="D9" i="10"/>
  <c r="D30" i="10" s="1"/>
  <c r="F16" i="12"/>
  <c r="D20" i="11"/>
  <c r="D16" i="11"/>
  <c r="D19" i="11" s="1"/>
  <c r="D8" i="11"/>
  <c r="D60" i="9"/>
  <c r="D52" i="9"/>
  <c r="D24" i="9"/>
  <c r="D39" i="9"/>
  <c r="D39" i="10"/>
  <c r="D38" i="10"/>
  <c r="D36" i="10"/>
  <c r="O21" i="12"/>
  <c r="N21" i="12"/>
  <c r="M21" i="12"/>
  <c r="L21" i="12"/>
  <c r="K21" i="12"/>
  <c r="J21" i="12"/>
  <c r="I21" i="12"/>
  <c r="H21" i="12"/>
  <c r="G21" i="12"/>
  <c r="F21" i="12"/>
  <c r="E21" i="12"/>
  <c r="D21" i="12"/>
  <c r="D31" i="10"/>
  <c r="D46" i="9"/>
  <c r="D32" i="9"/>
  <c r="D41" i="9" s="1"/>
  <c r="D30" i="9"/>
  <c r="D29" i="9"/>
  <c r="D28" i="9"/>
  <c r="D27" i="9"/>
  <c r="D25" i="9"/>
  <c r="D33" i="9"/>
  <c r="D42" i="9" s="1"/>
  <c r="D32" i="10"/>
  <c r="K26" i="12" l="1"/>
  <c r="D26" i="12"/>
  <c r="L26" i="12"/>
  <c r="E26" i="12"/>
  <c r="M26" i="12"/>
  <c r="N26" i="12"/>
  <c r="G26" i="12"/>
  <c r="O26" i="12"/>
  <c r="J26" i="12"/>
  <c r="D37" i="10"/>
  <c r="D40" i="10" s="1"/>
  <c r="D22" i="11"/>
  <c r="D21" i="11" s="1"/>
  <c r="D33" i="10"/>
  <c r="D32" i="11"/>
  <c r="D31" i="11" s="1"/>
  <c r="P24" i="12"/>
  <c r="P25" i="12"/>
  <c r="D22" i="15"/>
  <c r="D23" i="15" s="1"/>
  <c r="D31" i="9"/>
  <c r="D34" i="9" s="1"/>
  <c r="D45" i="9" s="1"/>
  <c r="D47" i="9" s="1"/>
  <c r="D43" i="10" l="1"/>
  <c r="D46" i="10" s="1"/>
  <c r="D20" i="10" s="1"/>
  <c r="D23" i="10" s="1"/>
  <c r="P26" i="12"/>
  <c r="P33" i="12" s="1"/>
  <c r="L33" i="12"/>
  <c r="I33" i="12"/>
  <c r="H33" i="12"/>
  <c r="J33" i="12"/>
  <c r="D33" i="12"/>
  <c r="F33" i="12"/>
  <c r="E33" i="12"/>
  <c r="M33" i="12"/>
  <c r="N33" i="12"/>
  <c r="G33" i="12"/>
  <c r="K33" i="12"/>
  <c r="O33" i="12"/>
  <c r="D36" i="9"/>
  <c r="D37" i="9"/>
  <c r="D38" i="9"/>
  <c r="D51" i="9"/>
  <c r="D49" i="9"/>
  <c r="D50" i="9"/>
  <c r="E32" i="12" l="1"/>
  <c r="E31" i="12" s="1"/>
  <c r="D32" i="12"/>
  <c r="D31" i="12" s="1"/>
  <c r="D30" i="12" s="1"/>
  <c r="D27" i="12" s="1"/>
  <c r="J32" i="12"/>
  <c r="J31" i="12" s="1"/>
  <c r="O32" i="12"/>
  <c r="O31" i="12" s="1"/>
  <c r="H32" i="12"/>
  <c r="H31" i="12" s="1"/>
  <c r="F32" i="12"/>
  <c r="F31" i="12" s="1"/>
  <c r="K32" i="12"/>
  <c r="K31" i="12" s="1"/>
  <c r="G32" i="12"/>
  <c r="G31" i="12" s="1"/>
  <c r="I32" i="12"/>
  <c r="I31" i="12" s="1"/>
  <c r="N32" i="12"/>
  <c r="N31" i="12" s="1"/>
  <c r="L32" i="12"/>
  <c r="L31" i="12" s="1"/>
  <c r="M32" i="12"/>
  <c r="M31" i="12" s="1"/>
  <c r="P32" i="12"/>
  <c r="P31" i="12" s="1"/>
  <c r="D40" i="9"/>
  <c r="D54" i="9" s="1"/>
  <c r="D53" i="9"/>
  <c r="E29" i="12" l="1"/>
  <c r="E30" i="12"/>
  <c r="E27" i="12" s="1"/>
  <c r="F30" i="12" s="1"/>
  <c r="F27" i="12" s="1"/>
  <c r="D55" i="9"/>
  <c r="D43" i="9"/>
  <c r="F29" i="12" l="1"/>
  <c r="G30" i="12"/>
  <c r="G27" i="12" s="1"/>
  <c r="H30" i="12" s="1"/>
  <c r="D57" i="9"/>
  <c r="D59" i="9" s="1"/>
  <c r="D61" i="9" s="1"/>
  <c r="D20" i="9" s="1"/>
  <c r="G29" i="12" l="1"/>
  <c r="H29" i="12"/>
  <c r="H27" i="12" s="1"/>
  <c r="I30" i="12" l="1"/>
  <c r="I27" i="12" s="1"/>
  <c r="J30" i="12" s="1"/>
  <c r="J27" i="12" s="1"/>
  <c r="I29" i="12" l="1"/>
  <c r="J29" i="12"/>
  <c r="K30" i="12"/>
  <c r="K27" i="12" s="1"/>
  <c r="K29" i="12" l="1"/>
  <c r="L30" i="12"/>
  <c r="L27" i="12" s="1"/>
  <c r="M30" i="12" s="1"/>
  <c r="M27" i="12" s="1"/>
  <c r="L29" i="12" l="1"/>
  <c r="N30" i="12"/>
  <c r="N27" i="12" s="1"/>
  <c r="O30" i="12" s="1"/>
  <c r="O27" i="12" s="1"/>
  <c r="M29" i="12"/>
  <c r="N29" i="12" l="1"/>
  <c r="O29" i="12"/>
  <c r="P30" i="12"/>
  <c r="P29" i="12" s="1"/>
  <c r="P27" i="12"/>
</calcChain>
</file>

<file path=xl/sharedStrings.xml><?xml version="1.0" encoding="utf-8"?>
<sst xmlns="http://schemas.openxmlformats.org/spreadsheetml/2006/main" count="314" uniqueCount="241">
  <si>
    <t>Average PAYE calculation: South Africa (March 2023 - February 2024)</t>
  </si>
  <si>
    <r>
      <rPr>
        <b/>
        <sz val="11"/>
        <color theme="1"/>
        <rFont val="Sage Text Medium"/>
      </rPr>
      <t>Enter the applicable Y+ values in the</t>
    </r>
    <r>
      <rPr>
        <b/>
        <sz val="11"/>
        <color rgb="FFFF5800"/>
        <rFont val="Sage Text Medium"/>
      </rPr>
      <t xml:space="preserve"> </t>
    </r>
    <r>
      <rPr>
        <b/>
        <sz val="11"/>
        <color rgb="FF00D739"/>
        <rFont val="Sage Text Medium"/>
      </rPr>
      <t>green</t>
    </r>
    <r>
      <rPr>
        <b/>
        <sz val="11"/>
        <rFont val="Sage Text Medium"/>
      </rPr>
      <t xml:space="preserve"> </t>
    </r>
    <r>
      <rPr>
        <b/>
        <sz val="11"/>
        <color theme="1"/>
        <rFont val="Sage Text Medium"/>
      </rPr>
      <t>areas</t>
    </r>
  </si>
  <si>
    <t xml:space="preserve">Notes
</t>
  </si>
  <si>
    <t>Employee Age</t>
  </si>
  <si>
    <t>Enter employee's age for correct rebate amounts</t>
  </si>
  <si>
    <t xml:space="preserve">Number of Days Worked </t>
  </si>
  <si>
    <t>Factor used in the tax calculation. Check that dates are correct!</t>
  </si>
  <si>
    <t>Days in Tax Year</t>
  </si>
  <si>
    <r>
      <t>Factor used in the tax calculation.</t>
    </r>
    <r>
      <rPr>
        <b/>
        <i/>
        <sz val="9"/>
        <color theme="1"/>
        <rFont val="Sage Text Light"/>
      </rPr>
      <t xml:space="preserve"> </t>
    </r>
    <r>
      <rPr>
        <i/>
        <sz val="9"/>
        <color theme="1"/>
        <rFont val="Sage Text Light"/>
      </rPr>
      <t>Check that dates are correct!</t>
    </r>
  </si>
  <si>
    <t>Year to Date Taxable Earnings</t>
  </si>
  <si>
    <t>Taxable earnings excluding travel allowance and reimbursive travel allowance</t>
  </si>
  <si>
    <t xml:space="preserve">Taxable Value of Travel Allowance </t>
  </si>
  <si>
    <t>Sum of all  Y+ IRP5 code 3701 remuneration values (20% or 80%)</t>
  </si>
  <si>
    <t>Taxable Portion of Reimbursive Travel Allowance</t>
  </si>
  <si>
    <t>Portion of reimbursive travel that exceeds the prescribed rate of R4,64 per km (value of IRP5 code 3722)</t>
  </si>
  <si>
    <t>Year to Date Fringe Benefits</t>
  </si>
  <si>
    <t>Y+ fringe benefit values (includes 20% or 80% of IRP5 code 3802 and 3816)</t>
  </si>
  <si>
    <t>Provision for Tax on Annual Bonus</t>
  </si>
  <si>
    <t>Y+ Provision for tax on annual bonus (if applicable)</t>
  </si>
  <si>
    <t>Taxable Company Contributions</t>
  </si>
  <si>
    <t>Y+ value of all CC taxable items (not already included in fringe benefits)</t>
  </si>
  <si>
    <t>Tax Deductions</t>
  </si>
  <si>
    <t>Pension, RA, Provident &amp; Payroll Giving (including private RA processed on system) within statutory limits</t>
  </si>
  <si>
    <t>Year to Date Periodic Earnings</t>
  </si>
  <si>
    <t>Enter sum of Y+ periodic taxable amounts (ex. Annual bonus)</t>
  </si>
  <si>
    <t>Year to Date PAYE Paid</t>
  </si>
  <si>
    <t>PAYE already paid for year excluding the current period (does not include additional tax)</t>
  </si>
  <si>
    <t xml:space="preserve">Year to Date Medical Scheme Fees Tax Credits </t>
  </si>
  <si>
    <t>YTD+ value of IRP5 code 4116</t>
  </si>
  <si>
    <t>Year to Date Additional Medical Expenses Tax Credits</t>
  </si>
  <si>
    <t>YTD+ value of IRP5 code 4120</t>
  </si>
  <si>
    <t>=</t>
  </si>
  <si>
    <t>PAYE due in this period</t>
  </si>
  <si>
    <t>Calculation Detail</t>
  </si>
  <si>
    <t>PAYE on Normal Earnings YTD</t>
  </si>
  <si>
    <t>Year to date taxable earnings</t>
  </si>
  <si>
    <t>+</t>
  </si>
  <si>
    <t>Taxable value of travel allowance</t>
  </si>
  <si>
    <t>Taxable portion of reimbursive travel allowance</t>
  </si>
  <si>
    <t>Year to date fringe benefits</t>
  </si>
  <si>
    <t>Provision for tax on annual bonus</t>
  </si>
  <si>
    <t>Taxable company contributions</t>
  </si>
  <si>
    <t>-</t>
  </si>
  <si>
    <t>Tax deductible deductions</t>
  </si>
  <si>
    <t>Net remuneration</t>
  </si>
  <si>
    <t>x</t>
  </si>
  <si>
    <t>366 or 365 or 364</t>
  </si>
  <si>
    <t>/</t>
  </si>
  <si>
    <t>Number of days worked in the tax year</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</si>
  <si>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</si>
  <si>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</si>
  <si>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</si>
  <si>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</si>
  <si>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</si>
  <si>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</si>
  <si>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</si>
  <si>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</si>
  <si>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</si>
  <si>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</si>
  <si>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</si>
  <si>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</si>
  <si>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</si>
  <si>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</si>
  <si>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</si>
  <si>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</si>
  <si>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</si>
  <si>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</si>
  <si>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</si>
  <si>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Year to date medical aid credits (i.e. YTD+ value of 4116 and 4120 )</t>
  </si>
  <si>
    <t>Total PAYE due for the year</t>
  </si>
  <si>
    <t>Year to date PAYE paid (value including the medical aid 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</si>
  <si>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</si>
  <si>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</si>
  <si>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</si>
  <si>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2023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</si>
  <si>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</si>
  <si>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Travel allowance calculation for the </t>
    </r>
    <r>
      <rPr>
        <b/>
        <sz val="14"/>
        <color rgb="FFFFFF00"/>
        <rFont val="Sage Text Medium"/>
      </rPr>
      <t>2023/2024</t>
    </r>
    <r>
      <rPr>
        <b/>
        <sz val="14"/>
        <color theme="0"/>
        <rFont val="Sage Text Medium"/>
      </rPr>
      <t xml:space="preserve"> tax year</t>
    </r>
  </si>
  <si>
    <t>Enter your estimated values for the full tax year (2023/2024) in the green areas</t>
  </si>
  <si>
    <t>Estimated total kilometres</t>
  </si>
  <si>
    <t>Private</t>
  </si>
  <si>
    <t xml:space="preserve">  E</t>
  </si>
  <si>
    <t>Business</t>
  </si>
  <si>
    <t xml:space="preserve">  A</t>
  </si>
  <si>
    <t>If business kilometres are reimbursed:</t>
  </si>
  <si>
    <t>Estimated reimbursed kilometres</t>
  </si>
  <si>
    <t xml:space="preserve">  B</t>
  </si>
  <si>
    <t xml:space="preserve">                               or</t>
  </si>
  <si>
    <t>Estimated rands value to be reimbursed</t>
  </si>
  <si>
    <t xml:space="preserve">  C  </t>
  </si>
  <si>
    <t>Car's determined value</t>
  </si>
  <si>
    <t xml:space="preserve">  D</t>
  </si>
  <si>
    <r>
      <t xml:space="preserve">(Original purchase price </t>
    </r>
    <r>
      <rPr>
        <b/>
        <sz val="10"/>
        <rFont val="Sage UI"/>
      </rPr>
      <t>plus</t>
    </r>
    <r>
      <rPr>
        <sz val="10"/>
        <rFont val="Sage UI"/>
      </rPr>
      <t xml:space="preserve"> VAT </t>
    </r>
    <r>
      <rPr>
        <b/>
        <sz val="10"/>
        <rFont val="Sage UI"/>
      </rPr>
      <t>excluding</t>
    </r>
    <r>
      <rPr>
        <sz val="10"/>
        <rFont val="Sage UI"/>
      </rPr>
      <t xml:space="preserve"> finance charges)</t>
    </r>
  </si>
  <si>
    <t>Travel allowance for the full tax year</t>
  </si>
  <si>
    <t xml:space="preserve">  N  (code 3701 amount)</t>
  </si>
  <si>
    <t>Travel allowance for each month of the tax year</t>
  </si>
  <si>
    <t xml:space="preserve">  O</t>
  </si>
  <si>
    <t>Travel Allowance Calculation</t>
  </si>
  <si>
    <t>Kilometres</t>
  </si>
  <si>
    <t xml:space="preserve">   A (A3)</t>
  </si>
  <si>
    <t>Less actual private kilometres</t>
  </si>
  <si>
    <t xml:space="preserve">   E (A1)</t>
  </si>
  <si>
    <t>Less reimbursed business kilometres</t>
  </si>
  <si>
    <t xml:space="preserve">   B + (C / K)</t>
  </si>
  <si>
    <t>Estimated business kilometres</t>
  </si>
  <si>
    <t xml:space="preserve">   F = A - E - B</t>
  </si>
  <si>
    <t>Schedule Values</t>
  </si>
  <si>
    <t>Total cost value</t>
  </si>
  <si>
    <t xml:space="preserve">  G (lookup from schedule)</t>
  </si>
  <si>
    <t>Rate per kilometre: Total cost</t>
  </si>
  <si>
    <t xml:space="preserve">  H = G / A</t>
  </si>
  <si>
    <t>Rate per kilometre: Fuel</t>
  </si>
  <si>
    <t xml:space="preserve">  I  (lookup from schedule)</t>
  </si>
  <si>
    <t>Rate per kilometre: Maintenance</t>
  </si>
  <si>
    <t xml:space="preserve">  J (lookup from schedule)</t>
  </si>
  <si>
    <t>Rate per kilometre: Schedule rate</t>
  </si>
  <si>
    <t xml:space="preserve">  K = H + I + J</t>
  </si>
  <si>
    <t>Travel Allowance</t>
  </si>
  <si>
    <t>Business portion</t>
  </si>
  <si>
    <t xml:space="preserve">  L = F * K</t>
  </si>
  <si>
    <r>
      <rPr>
        <b/>
        <sz val="9"/>
        <rFont val="Sage UI"/>
      </rPr>
      <t xml:space="preserve">Note: </t>
    </r>
    <r>
      <rPr>
        <sz val="9"/>
        <rFont val="Sage UI"/>
      </rPr>
      <t>this value can be grossed up</t>
    </r>
  </si>
  <si>
    <t>Final answer</t>
  </si>
  <si>
    <r>
      <t xml:space="preserve">Taxable portion of reimbursive travel allowance                                                                               for the </t>
    </r>
    <r>
      <rPr>
        <b/>
        <sz val="14"/>
        <color rgb="FFFFFF00"/>
        <rFont val="Sage Text Medium"/>
      </rPr>
      <t>2023/2024</t>
    </r>
    <r>
      <rPr>
        <b/>
        <sz val="14"/>
        <color theme="0"/>
        <rFont val="Sage Text Medium"/>
      </rPr>
      <t xml:space="preserve"> tax year</t>
    </r>
  </si>
  <si>
    <r>
      <rPr>
        <b/>
        <sz val="11"/>
        <color theme="1"/>
        <rFont val="Sage Text Medium"/>
      </rPr>
      <t>Enter the relevant values in the</t>
    </r>
    <r>
      <rPr>
        <b/>
        <sz val="11"/>
        <rFont val="Sage Text Medium"/>
      </rPr>
      <t xml:space="preserve"> </t>
    </r>
    <r>
      <rPr>
        <b/>
        <sz val="11"/>
        <color rgb="FF00D739"/>
        <rFont val="Sage Text Medium"/>
      </rPr>
      <t xml:space="preserve">green </t>
    </r>
    <r>
      <rPr>
        <b/>
        <sz val="11"/>
        <color theme="1"/>
        <rFont val="Sage Text Medium"/>
      </rPr>
      <t>areas</t>
    </r>
  </si>
  <si>
    <t>*Please note that the below results are per reimbursive travel allowance transaction and not YTD+ results for multiple reimbursive travel allowance transactions based on different reimbursive rates per business kilometre.</t>
  </si>
  <si>
    <t>Notes</t>
  </si>
  <si>
    <t>Business kilometres</t>
  </si>
  <si>
    <t>Total bussiness kilometres per transaction</t>
  </si>
  <si>
    <t>Actual reimbursed rate per km</t>
  </si>
  <si>
    <t>Actual reimbursed rate per km per transaction</t>
  </si>
  <si>
    <t>Total reimbursive travel allowance</t>
  </si>
  <si>
    <t>Total reimbursive travel allowance for this transaction</t>
  </si>
  <si>
    <t>Does the employee receive a 3701 travel allowance?</t>
  </si>
  <si>
    <t>Travel allowance value</t>
  </si>
  <si>
    <t>Taxable % of travel allowance (80% or 20%)</t>
  </si>
  <si>
    <t>Taxable Value for Reimbursive Travel Allowance</t>
  </si>
  <si>
    <t>Portion of travel allowance that does not exceed R4,64 per km</t>
  </si>
  <si>
    <t>Portion of travel allowance that does exceed R4,64 per km</t>
  </si>
  <si>
    <t>Remuneration value (for the PAYE, SDL, UIF and ETI calculation)</t>
  </si>
  <si>
    <t>IRP5 Codes</t>
  </si>
  <si>
    <r>
      <t xml:space="preserve">IRP5 Code </t>
    </r>
    <r>
      <rPr>
        <b/>
        <sz val="10"/>
        <rFont val="Sage UI"/>
      </rPr>
      <t>3703</t>
    </r>
  </si>
  <si>
    <r>
      <t xml:space="preserve">IRP5 Code </t>
    </r>
    <r>
      <rPr>
        <b/>
        <sz val="10"/>
        <rFont val="Sage UI"/>
      </rPr>
      <t>3702</t>
    </r>
  </si>
  <si>
    <r>
      <t xml:space="preserve">IRP5 Code </t>
    </r>
    <r>
      <rPr>
        <b/>
        <sz val="10"/>
        <rFont val="Sage UI"/>
      </rPr>
      <t>3722</t>
    </r>
  </si>
  <si>
    <r>
      <t xml:space="preserve">IRP5 Code </t>
    </r>
    <r>
      <rPr>
        <b/>
        <sz val="10"/>
        <rFont val="Sage UI"/>
      </rPr>
      <t>3701</t>
    </r>
  </si>
  <si>
    <t>100% of travel allowance value</t>
  </si>
  <si>
    <r>
      <t xml:space="preserve">IRP5 Code </t>
    </r>
    <r>
      <rPr>
        <b/>
        <sz val="10"/>
        <rFont val="Sage UI"/>
      </rPr>
      <t>4582</t>
    </r>
  </si>
  <si>
    <t>Remuneration value of travel allowance (80% or 20%)</t>
  </si>
  <si>
    <t>Prescribed rate for 2023/2024</t>
  </si>
  <si>
    <t>No part of this publication may be reproduced in any form or by any means without the express permission in writing from Sage.</t>
  </si>
  <si>
    <r>
      <t xml:space="preserve">Portion of travel allowance that exceed </t>
    </r>
    <r>
      <rPr>
        <sz val="10"/>
        <color theme="9"/>
        <rFont val="Arial"/>
        <family val="2"/>
      </rPr>
      <t>R3,61</t>
    </r>
    <r>
      <rPr>
        <sz val="10"/>
        <rFont val="Arial"/>
        <family val="2"/>
      </rPr>
      <t xml:space="preserve"> per km</t>
    </r>
  </si>
  <si>
    <t>HIDE</t>
  </si>
  <si>
    <r>
      <t xml:space="preserve">Portion of travel allowance that does exceed </t>
    </r>
    <r>
      <rPr>
        <sz val="10"/>
        <color theme="9"/>
        <rFont val="Arial"/>
        <family val="2"/>
      </rPr>
      <t xml:space="preserve">R3,61 </t>
    </r>
    <r>
      <rPr>
        <sz val="10"/>
        <rFont val="Arial"/>
        <family val="2"/>
      </rPr>
      <t>per km</t>
    </r>
  </si>
  <si>
    <r>
      <t xml:space="preserve">Taxable value of use of company car calculation                                                                               for the </t>
    </r>
    <r>
      <rPr>
        <b/>
        <sz val="14"/>
        <color rgb="FFFFFF00"/>
        <rFont val="Sage Text Medium"/>
      </rPr>
      <t>2023/2024</t>
    </r>
    <r>
      <rPr>
        <b/>
        <sz val="14"/>
        <color theme="0"/>
        <rFont val="Sage Text Medium"/>
      </rPr>
      <t xml:space="preserve"> Tax year</t>
    </r>
  </si>
  <si>
    <t>Logbook: Private km</t>
  </si>
  <si>
    <t>Logbook: Business km</t>
  </si>
  <si>
    <t>Logbook: Total km</t>
  </si>
  <si>
    <t>Percentage for inclusion into remuneration</t>
  </si>
  <si>
    <t>Taxable Value for Company Car Calculation (not acquired via operating lease)</t>
  </si>
  <si>
    <t>Determined value (excl VAT)</t>
  </si>
  <si>
    <t>VAT</t>
  </si>
  <si>
    <t>Maintenance plan</t>
  </si>
  <si>
    <t>Determined value (incl VAT)</t>
  </si>
  <si>
    <t>Fringe benefit percentage per month</t>
  </si>
  <si>
    <t>No maintenance plan = 3,5%. Maintenance plan = 3,25%</t>
  </si>
  <si>
    <t>Less consideration paid by employee</t>
  </si>
  <si>
    <t>Fringe benefit value (IRP5 code 3802)</t>
  </si>
  <si>
    <t>Value for IRP5 code 3802 (100% of cash equivalent)</t>
  </si>
  <si>
    <t>Inclusion rate</t>
  </si>
  <si>
    <t>Value for IRP5 code 4582</t>
  </si>
  <si>
    <t>Remuneration value for right of use of motor vehicle fringe benefit (20% or 80%)</t>
  </si>
  <si>
    <t>Taxable Value for Company Car Calculation (acquired via operating lease)</t>
  </si>
  <si>
    <t>Actual rental cost (excl VAT)</t>
  </si>
  <si>
    <t>Fuel cost</t>
  </si>
  <si>
    <t>Fringe benefit value (IRP5 code 3816)</t>
  </si>
  <si>
    <t>Value for IRP5 code 3816 (100% of cash equivalent)</t>
  </si>
  <si>
    <t>Remuneration Value (for the PAYE, SDL, UIF and ETI calculation)</t>
  </si>
  <si>
    <r>
      <t>Medical Aid Benefit and Tax Credits for</t>
    </r>
    <r>
      <rPr>
        <b/>
        <sz val="14"/>
        <color rgb="FFFFFF00"/>
        <rFont val="Sage Text Medium"/>
      </rPr>
      <t xml:space="preserve"> 2023/2024</t>
    </r>
  </si>
  <si>
    <r>
      <rPr>
        <b/>
        <sz val="11"/>
        <color theme="3" tint="-0.499984740745262"/>
        <rFont val="Sage Text Medium"/>
      </rPr>
      <t>Enter the relevant values in the</t>
    </r>
    <r>
      <rPr>
        <b/>
        <sz val="11"/>
        <rFont val="Sage Text Medium"/>
      </rPr>
      <t xml:space="preserve"> </t>
    </r>
    <r>
      <rPr>
        <b/>
        <sz val="11"/>
        <color rgb="FF00DC00"/>
        <rFont val="Sage Text Medium"/>
      </rPr>
      <t>green</t>
    </r>
    <r>
      <rPr>
        <b/>
        <sz val="11"/>
        <rFont val="Sage Text Medium"/>
      </rPr>
      <t xml:space="preserve"> </t>
    </r>
    <r>
      <rPr>
        <b/>
        <sz val="11"/>
        <color theme="3" tint="-0.499984740745262"/>
        <rFont val="Sage Text Medium"/>
      </rPr>
      <t>areas</t>
    </r>
  </si>
  <si>
    <t>*Please note that the medical scheme fees tax credit is a monthly calculation based on the number of beneficiaries</t>
  </si>
  <si>
    <t>*Please note that the additional medical expenses tax credit is a YTD+ calculation based on the YTD+ 4005 value, YTD+ 4116 value and the 4120 value already received</t>
  </si>
  <si>
    <t>*Please note that the tax credit results are the amounts that the employee is entitled to and not necessarilty the amounts used in the tax calculation which is dependent on the PAYE calculated for the month</t>
  </si>
  <si>
    <t>Legally Retired ( Yes/No )</t>
  </si>
  <si>
    <t>Employee's contribution to his own Private Medical Aid</t>
  </si>
  <si>
    <t>Fixed</t>
  </si>
  <si>
    <t>Once</t>
  </si>
  <si>
    <t>Total</t>
  </si>
  <si>
    <t>Description</t>
  </si>
  <si>
    <t>Mar</t>
  </si>
  <si>
    <t>Apr</t>
  </si>
  <si>
    <t>May</t>
  </si>
  <si>
    <t>Jun</t>
  </si>
  <si>
    <t>Jul</t>
  </si>
  <si>
    <t>Aug</t>
  </si>
  <si>
    <t>Sep</t>
  </si>
  <si>
    <t>Oct</t>
  </si>
  <si>
    <t>Nov</t>
  </si>
  <si>
    <t>Dec</t>
  </si>
  <si>
    <t>Jan</t>
  </si>
  <si>
    <t>Feb</t>
  </si>
  <si>
    <t>Y+ (IRP5) Totals (Rands)</t>
  </si>
  <si>
    <t>Beneficiaries (incl principle member)</t>
  </si>
  <si>
    <t>Employee Contribution (Deduction)</t>
  </si>
  <si>
    <t>Employer Contribution</t>
  </si>
  <si>
    <t>Fringe Benefit</t>
  </si>
  <si>
    <t>4005</t>
  </si>
  <si>
    <t>Total Contribution - employee contribution and deemed employee contribution (fringe benefit)</t>
  </si>
  <si>
    <t xml:space="preserve">Medical Scheme Fees Tax Credits </t>
  </si>
  <si>
    <t>Additional Medical Expenses Tax Credits</t>
  </si>
  <si>
    <t>Amount for month (YTD+ - YTD)</t>
  </si>
  <si>
    <t>Allowable YTD+ additional medical expenses (no negative)</t>
  </si>
  <si>
    <t>Age validation applied</t>
  </si>
  <si>
    <t>Actual calc of additional med aid credit</t>
  </si>
  <si>
    <t>NOTE</t>
  </si>
  <si>
    <t>Medical Scheme Fees Tax Credits for 2023/2024</t>
  </si>
  <si>
    <t>Entry Fields</t>
  </si>
  <si>
    <t>Main Member</t>
  </si>
  <si>
    <t>Calculated Fields</t>
  </si>
  <si>
    <t>First Dependant</t>
  </si>
  <si>
    <t>Y+ Values</t>
  </si>
  <si>
    <t>Each Additional Dependant</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</si>
  <si>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</si>
  <si>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r>
      <t xml:space="preserve">© Copyright </t>
    </r>
    <r>
      <rPr>
        <sz val="9"/>
        <rFont val="Sage Text Light"/>
      </rPr>
      <t>2023</t>
    </r>
    <r>
      <rPr>
        <sz val="9"/>
        <color theme="1"/>
        <rFont val="Sage Text Light"/>
      </rPr>
      <t xml:space="preserve"> by Sage South Africa, a division of Sage South Africa (Pty) Ltd hereinafter referred to as “Sage”, under the Copyright Law of the Republic of South Africa.</t>
    </r>
  </si>
  <si>
    <t>Vehicle (incl.VAT)</t>
  </si>
  <si>
    <t>Fixed Cost</t>
  </si>
  <si>
    <t>Fuel Cost</t>
  </si>
  <si>
    <t>Maintenance Cost</t>
  </si>
  <si>
    <t>Taxable Income</t>
  </si>
  <si>
    <t>Base Amount</t>
  </si>
  <si>
    <t>%</t>
  </si>
  <si>
    <t>Above Amount</t>
  </si>
  <si>
    <t>Rebates:</t>
  </si>
  <si>
    <t>Calculation</t>
  </si>
  <si>
    <t>Primary</t>
  </si>
  <si>
    <t>Seconday</t>
  </si>
  <si>
    <t>Tertiary</t>
  </si>
  <si>
    <t>Tax Threshold</t>
  </si>
  <si>
    <t>Annually</t>
  </si>
  <si>
    <t>up to 65</t>
  </si>
  <si>
    <t>65 up to 75</t>
  </si>
  <si>
    <t>75 and over</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</si>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</sst>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R&quot;#,##0;[Red]\-&quot;R&quot;#,##0"/>
    <numFmt numFmtId="165" formatCode="&quot;R&quot;#,##0.00;\-&quot;R&quot;#,##0.00"/>
    <numFmt numFmtId="166" formatCode="&quot;R&quot;#,##0.00;[Red]\-&quot;R&quot;#,##0.00"/>
    <numFmt numFmtId="167" formatCode="_ &quot;R&quot;\ * #,##0_ ;_ &quot;R&quot;\ * \-#,##0_ ;_ &quot;R&quot;\ * &quot;-&quot;_ ;_ @_ "/>
    <numFmt numFmtId="168" formatCode="_ * #,##0_ ;_ * \-#,##0_ ;_ * &quot;-&quot;_ ;_ @_ "/>
    <numFmt numFmtId="169" formatCode="_ * #,##0.00_ ;_ * \-#,##0.00_ ;_ * &quot;-&quot;??_ ;_ @_ "/>
    <numFmt numFmtId="170" formatCode="0.000"/>
    <numFmt numFmtId="171" formatCode="_(&quot;R&quot;* #,##0.000_);_(&quot;R&quot;* \(#,##0.000\);_(&quot;R&quot;* &quot;-&quot;???_);_(@_)"/>
    <numFmt numFmtId="172" formatCode="_(&quot;R&quot;* #,##0.00_);_(&quot;R&quot;* \(#,##0.00\);_(&quot;R&quot;* &quot;-&quot;_);_(@_)"/>
    <numFmt numFmtId="173" formatCode="0.0000"/>
    <numFmt numFmtId="174" formatCode="&quot;R&quot;\ #,##0.00"/>
    <numFmt numFmtId="175" formatCode="&quot;R&quot;#,##0.00"/>
  </numFmts>
  <fonts count="8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indexed="8"/>
      <name val="Arial"/>
      <family val="2"/>
    </font>
    <font>
      <i/>
      <sz val="8"/>
      <name val="Arial"/>
      <family val="2"/>
    </font>
    <font>
      <b/>
      <i/>
      <sz val="8"/>
      <name val="Arial"/>
      <family val="2"/>
    </font>
    <font>
      <b/>
      <sz val="14"/>
      <name val="Arial"/>
      <family val="2"/>
    </font>
    <font>
      <b/>
      <sz val="10"/>
      <name val="Arial"/>
      <family val="2"/>
    </font>
    <font>
      <b/>
      <sz val="12"/>
      <name val="Arial"/>
      <family val="2"/>
    </font>
    <font>
      <b/>
      <u/>
      <sz val="9"/>
      <name val="Arial"/>
      <family val="2"/>
    </font>
    <font>
      <b/>
      <sz val="9"/>
      <name val="Arial"/>
      <family val="2"/>
    </font>
    <font>
      <sz val="8"/>
      <color rgb="FF41A940"/>
      <name val="Arial"/>
      <family val="2"/>
    </font>
    <font>
      <sz val="8"/>
      <color indexed="13"/>
      <name val="Arial"/>
      <family val="2"/>
    </font>
    <font>
      <sz val="10"/>
      <name val="Arial"/>
      <family val="2"/>
    </font>
    <font>
      <sz val="8"/>
      <color rgb="FF63666A"/>
      <name val="Arial"/>
      <family val="2"/>
    </font>
    <font>
      <sz val="8"/>
      <name val="Calibri"/>
      <family val="2"/>
      <scheme val="minor"/>
    </font>
    <font>
      <b/>
      <sz val="9"/>
      <name val="Calibri"/>
      <family val="2"/>
      <scheme val="minor"/>
    </font>
    <font>
      <sz val="10"/>
      <name val="Calibri"/>
      <family val="2"/>
      <scheme val="minor"/>
    </font>
    <font>
      <b/>
      <sz val="11"/>
      <name val="Calibri"/>
      <family val="2"/>
      <scheme val="minor"/>
    </font>
    <font>
      <sz val="8"/>
      <color rgb="FF41A940"/>
      <name val="Calibri"/>
      <family val="2"/>
      <scheme val="minor"/>
    </font>
    <font>
      <sz val="9"/>
      <name val="Calibri"/>
      <family val="2"/>
      <scheme val="minor"/>
    </font>
    <font>
      <b/>
      <sz val="14"/>
      <name val="Calibri"/>
      <family val="2"/>
      <scheme val="minor"/>
    </font>
    <font>
      <b/>
      <sz val="12"/>
      <name val="Calibri"/>
      <family val="2"/>
      <scheme val="minor"/>
    </font>
    <font>
      <sz val="10"/>
      <color theme="9"/>
      <name val="Arial"/>
      <family val="2"/>
    </font>
    <font>
      <sz val="10"/>
      <color theme="1"/>
      <name val="Calibri"/>
      <family val="2"/>
      <scheme val="minor"/>
    </font>
    <font>
      <b/>
      <sz val="14"/>
      <color theme="0"/>
      <name val="Sage Text Medium"/>
    </font>
    <font>
      <b/>
      <sz val="12"/>
      <color theme="0"/>
      <name val="Calibri"/>
      <family val="2"/>
      <scheme val="minor"/>
    </font>
    <font>
      <b/>
      <sz val="11"/>
      <color theme="3" tint="-0.499984740745262"/>
      <name val="Sage Text Medium"/>
    </font>
    <font>
      <b/>
      <sz val="11"/>
      <color rgb="FFFF5800"/>
      <name val="Sage Text Medium"/>
    </font>
    <font>
      <b/>
      <sz val="11"/>
      <name val="Sage Text Medium"/>
    </font>
    <font>
      <b/>
      <sz val="11"/>
      <color rgb="FF00D739"/>
      <name val="Sage Text Medium"/>
    </font>
    <font>
      <sz val="10"/>
      <name val="Sage UI"/>
    </font>
    <font>
      <i/>
      <sz val="9"/>
      <name val="Sage Text Light"/>
    </font>
    <font>
      <b/>
      <sz val="10"/>
      <name val="Sage UI"/>
    </font>
    <font>
      <b/>
      <sz val="9"/>
      <name val="Sage UI"/>
    </font>
    <font>
      <b/>
      <i/>
      <sz val="8"/>
      <name val="Sage UI"/>
    </font>
    <font>
      <i/>
      <sz val="8"/>
      <name val="Sage UI"/>
    </font>
    <font>
      <i/>
      <sz val="9"/>
      <name val="Sage UI"/>
    </font>
    <font>
      <sz val="9"/>
      <name val="Sage UI"/>
    </font>
    <font>
      <b/>
      <sz val="9"/>
      <color theme="1"/>
      <name val="Sage UI"/>
    </font>
    <font>
      <sz val="9"/>
      <color theme="1"/>
      <name val="Sage UI"/>
    </font>
    <font>
      <sz val="9"/>
      <name val="Sage Text Light"/>
    </font>
    <font>
      <sz val="8"/>
      <name val="Sage UI"/>
    </font>
    <font>
      <b/>
      <sz val="10"/>
      <color indexed="10"/>
      <name val="Sage UI"/>
    </font>
    <font>
      <b/>
      <sz val="9"/>
      <color indexed="22"/>
      <name val="Sage UI"/>
    </font>
    <font>
      <b/>
      <sz val="11"/>
      <color rgb="FF00DC00"/>
      <name val="Sage Text Medium"/>
    </font>
    <font>
      <i/>
      <sz val="12"/>
      <color theme="0" tint="-0.249977111117893"/>
      <name val="Sage Text Light"/>
    </font>
    <font>
      <sz val="10"/>
      <color theme="1"/>
      <name val="Sage UI"/>
    </font>
    <font>
      <b/>
      <sz val="9"/>
      <name val="Sage Text Medium"/>
    </font>
    <font>
      <sz val="10"/>
      <name val="Sage Text Light"/>
    </font>
    <font>
      <sz val="10"/>
      <color theme="0" tint="-0.249977111117893"/>
      <name val="Sage Text Light"/>
    </font>
    <font>
      <i/>
      <sz val="9"/>
      <color theme="1"/>
      <name val="Sage Text Light"/>
    </font>
    <font>
      <i/>
      <sz val="9"/>
      <color theme="0" tint="-0.249977111117893"/>
      <name val="Sage Text Light"/>
    </font>
    <font>
      <i/>
      <sz val="10"/>
      <color theme="0" tint="-0.249977111117893"/>
      <name val="Sage Text Light"/>
    </font>
    <font>
      <b/>
      <sz val="10"/>
      <color theme="1"/>
      <name val="Sage UI"/>
    </font>
    <font>
      <b/>
      <sz val="10"/>
      <color theme="1"/>
      <name val="Segoe UI Light"/>
      <family val="2"/>
    </font>
    <font>
      <sz val="8"/>
      <name val="Sage Text Medium"/>
    </font>
    <font>
      <b/>
      <sz val="8"/>
      <name val="Sage UI"/>
    </font>
    <font>
      <b/>
      <sz val="10"/>
      <color theme="0"/>
      <name val="Sage UI"/>
    </font>
    <font>
      <b/>
      <sz val="8"/>
      <color theme="0"/>
      <name val="Sage UI"/>
    </font>
    <font>
      <sz val="8"/>
      <color theme="0"/>
      <name val="Sage UI"/>
    </font>
    <font>
      <b/>
      <sz val="10"/>
      <color indexed="17"/>
      <name val="Sage UI"/>
    </font>
    <font>
      <sz val="8"/>
      <color theme="1"/>
      <name val="Sage UI"/>
    </font>
    <font>
      <b/>
      <i/>
      <sz val="9"/>
      <color theme="1"/>
      <name val="Sage Text Light"/>
    </font>
    <font>
      <b/>
      <sz val="11"/>
      <color theme="1"/>
      <name val="Sage Text Medium"/>
    </font>
    <font>
      <sz val="9"/>
      <color theme="1"/>
      <name val="Sage Text Light"/>
    </font>
    <font>
      <sz val="8"/>
      <color theme="1"/>
      <name val="Sage Text Light"/>
    </font>
    <font>
      <i/>
      <sz val="10"/>
      <color theme="1"/>
      <name val="Calibri"/>
      <family val="2"/>
      <scheme val="minor"/>
    </font>
    <font>
      <i/>
      <sz val="10"/>
      <color theme="1"/>
      <name val="Sage Text Light"/>
    </font>
    <font>
      <b/>
      <sz val="9"/>
      <color theme="0"/>
      <name val="Sage UI"/>
    </font>
    <font>
      <b/>
      <sz val="14"/>
      <color rgb="FFFFFF00"/>
      <name val="Sage Text Medium"/>
    </font>
    <font>
      <sz val="8"/>
      <name val="Sage Text Light"/>
    </font>
    <font>
      <b/>
      <sz val="11"/>
      <color rgb="FFFFFF00"/>
      <name val="Sage Text Medium"/>
    </font>
    <font>
      <b/>
      <sz val="12"/>
      <color rgb="FFFFFF00"/>
      <name val="Sage Text Medium"/>
    </font>
  </fonts>
  <fills count="1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41A940"/>
        <bgColor indexed="64"/>
      </patternFill>
    </fill>
    <fill>
      <patternFill patternType="solid">
        <fgColor theme="0" tint="-0.14999847407452621"/>
        <bgColor indexed="64"/>
      </patternFill>
    </fill>
    <fill>
      <patternFill patternType="solid">
        <fgColor rgb="FF8246AF"/>
        <bgColor indexed="64"/>
      </patternFill>
    </fill>
    <fill>
      <patternFill patternType="solid">
        <fgColor theme="9"/>
        <bgColor indexed="64"/>
      </patternFill>
    </fill>
    <fill>
      <patternFill patternType="solid">
        <fgColor rgb="FF006362"/>
        <bgColor indexed="64"/>
      </patternFill>
    </fill>
    <fill>
      <patternFill patternType="solid">
        <fgColor rgb="FF00D739"/>
        <bgColor indexed="64"/>
      </patternFill>
    </fill>
    <fill>
      <patternFill patternType="solid">
        <fgColor rgb="FF6FF3A3"/>
        <bgColor indexed="64"/>
      </patternFill>
    </fill>
    <fill>
      <patternFill patternType="gray0625">
        <bgColor rgb="FF6FF3A3"/>
      </patternFill>
    </fill>
    <fill>
      <patternFill patternType="gray0625">
        <bgColor rgb="FF327F5E"/>
      </patternFill>
    </fill>
    <fill>
      <patternFill patternType="solid">
        <fgColor rgb="FF327F5E"/>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s>
  <cellStyleXfs count="33">
    <xf numFmtId="0" fontId="0" fillId="0" borderId="0"/>
    <xf numFmtId="169" fontId="6" fillId="0" borderId="0" applyFont="0" applyFill="0" applyBorder="0" applyAlignment="0" applyProtection="0"/>
    <xf numFmtId="0" fontId="5" fillId="0" borderId="0"/>
    <xf numFmtId="169" fontId="5" fillId="0" borderId="0" applyFont="0" applyFill="0" applyBorder="0" applyAlignment="0" applyProtection="0"/>
    <xf numFmtId="0" fontId="6" fillId="0" borderId="0"/>
    <xf numFmtId="0" fontId="4" fillId="0" borderId="0"/>
    <xf numFmtId="0" fontId="4" fillId="0" borderId="0"/>
    <xf numFmtId="169" fontId="4" fillId="0" borderId="0" applyFont="0" applyFill="0" applyBorder="0" applyAlignment="0" applyProtection="0"/>
    <xf numFmtId="0" fontId="6" fillId="0" borderId="0"/>
    <xf numFmtId="169" fontId="6" fillId="0" borderId="0" applyFont="0" applyFill="0" applyBorder="0" applyAlignment="0" applyProtection="0"/>
    <xf numFmtId="0" fontId="4" fillId="0" borderId="0"/>
    <xf numFmtId="169" fontId="4" fillId="0" borderId="0" applyFont="0" applyFill="0" applyBorder="0" applyAlignment="0" applyProtection="0"/>
    <xf numFmtId="0" fontId="6" fillId="0" borderId="0"/>
    <xf numFmtId="0" fontId="19" fillId="0" borderId="0"/>
    <xf numFmtId="0" fontId="3" fillId="0" borderId="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6" fillId="0" borderId="0"/>
    <xf numFmtId="0" fontId="2" fillId="0" borderId="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1" fillId="0" borderId="0"/>
  </cellStyleXfs>
  <cellXfs count="375">
    <xf numFmtId="0" fontId="0" fillId="0" borderId="0" xfId="0"/>
    <xf numFmtId="0" fontId="7" fillId="0" borderId="0" xfId="0" applyFont="1"/>
    <xf numFmtId="0" fontId="8" fillId="0" borderId="0" xfId="0" applyFont="1"/>
    <xf numFmtId="1" fontId="8" fillId="0" borderId="0" xfId="0" applyNumberFormat="1" applyFont="1"/>
    <xf numFmtId="2" fontId="9" fillId="0" borderId="0" xfId="0" applyNumberFormat="1" applyFont="1" applyAlignment="1">
      <alignment horizontal="center" vertical="top" wrapText="1"/>
    </xf>
    <xf numFmtId="0" fontId="9" fillId="0" borderId="0" xfId="0" applyFont="1" applyAlignment="1">
      <alignment horizontal="center" vertical="top" wrapText="1"/>
    </xf>
    <xf numFmtId="170" fontId="8" fillId="0" borderId="0" xfId="0" applyNumberFormat="1" applyFont="1"/>
    <xf numFmtId="0" fontId="8" fillId="3" borderId="0" xfId="0" applyFont="1" applyFill="1"/>
    <xf numFmtId="0" fontId="8" fillId="0" borderId="0" xfId="0" applyFont="1" applyAlignment="1">
      <alignment horizontal="left"/>
    </xf>
    <xf numFmtId="0" fontId="8" fillId="0" borderId="0" xfId="0" applyFont="1" applyAlignment="1">
      <alignment horizontal="right"/>
    </xf>
    <xf numFmtId="0" fontId="12" fillId="3" borderId="0" xfId="0" applyFont="1" applyFill="1" applyAlignment="1">
      <alignment wrapText="1"/>
    </xf>
    <xf numFmtId="0" fontId="0" fillId="3" borderId="0" xfId="0" applyFill="1"/>
    <xf numFmtId="9" fontId="13" fillId="0" borderId="0" xfId="0" applyNumberFormat="1" applyFont="1"/>
    <xf numFmtId="0" fontId="14" fillId="3" borderId="0" xfId="0" applyFont="1" applyFill="1" applyAlignment="1">
      <alignment horizontal="centerContinuous"/>
    </xf>
    <xf numFmtId="0" fontId="0" fillId="3" borderId="0" xfId="0" applyFill="1" applyAlignment="1">
      <alignment horizontal="centerContinuous"/>
    </xf>
    <xf numFmtId="0" fontId="0" fillId="5" borderId="0" xfId="0" applyFill="1"/>
    <xf numFmtId="9" fontId="0" fillId="5" borderId="0" xfId="0" applyNumberFormat="1" applyFill="1"/>
    <xf numFmtId="10" fontId="0" fillId="5" borderId="0" xfId="0" applyNumberFormat="1" applyFill="1"/>
    <xf numFmtId="172" fontId="13" fillId="5" borderId="0" xfId="0" applyNumberFormat="1" applyFont="1" applyFill="1"/>
    <xf numFmtId="0" fontId="10" fillId="0" borderId="0" xfId="0" applyFont="1"/>
    <xf numFmtId="169" fontId="15" fillId="0" borderId="0" xfId="1" applyFont="1" applyAlignment="1">
      <alignment horizontal="center"/>
    </xf>
    <xf numFmtId="0" fontId="16" fillId="0" borderId="0" xfId="0" applyFont="1"/>
    <xf numFmtId="0" fontId="11" fillId="0" borderId="0" xfId="0" applyFont="1"/>
    <xf numFmtId="168" fontId="10" fillId="0" borderId="0" xfId="1" applyNumberFormat="1" applyFont="1"/>
    <xf numFmtId="169" fontId="10" fillId="0" borderId="0" xfId="0" applyNumberFormat="1" applyFont="1"/>
    <xf numFmtId="169" fontId="8" fillId="0" borderId="0" xfId="1" applyFont="1"/>
    <xf numFmtId="0" fontId="17" fillId="6" borderId="0" xfId="0" applyFont="1" applyFill="1" applyAlignment="1">
      <alignment vertical="center"/>
    </xf>
    <xf numFmtId="0" fontId="18" fillId="0" borderId="0" xfId="0" applyFont="1"/>
    <xf numFmtId="0" fontId="8" fillId="5" borderId="0" xfId="0" applyFont="1" applyFill="1"/>
    <xf numFmtId="169" fontId="8" fillId="0" borderId="0" xfId="1" applyFont="1" applyProtection="1">
      <protection locked="0"/>
    </xf>
    <xf numFmtId="0" fontId="6" fillId="3" borderId="0" xfId="0" applyFont="1" applyFill="1"/>
    <xf numFmtId="165" fontId="0" fillId="3" borderId="0" xfId="0" applyNumberFormat="1" applyFill="1"/>
    <xf numFmtId="175" fontId="0" fillId="3" borderId="0" xfId="0" applyNumberFormat="1" applyFill="1"/>
    <xf numFmtId="0" fontId="20" fillId="0" borderId="0" xfId="0" applyFont="1" applyAlignment="1">
      <alignment vertical="center"/>
    </xf>
    <xf numFmtId="1" fontId="0" fillId="0" borderId="0" xfId="0" applyNumberFormat="1"/>
    <xf numFmtId="0" fontId="22" fillId="0" borderId="0" xfId="0" applyFont="1"/>
    <xf numFmtId="0" fontId="25" fillId="5" borderId="0" xfId="0" applyFont="1" applyFill="1" applyAlignment="1">
      <alignment vertical="center"/>
    </xf>
    <xf numFmtId="0" fontId="21" fillId="3" borderId="0" xfId="0" applyFont="1" applyFill="1" applyAlignment="1">
      <alignment horizontal="right"/>
    </xf>
    <xf numFmtId="0" fontId="21" fillId="3" borderId="0" xfId="0" applyFont="1" applyFill="1"/>
    <xf numFmtId="0" fontId="21" fillId="3" borderId="0" xfId="0" applyFont="1" applyFill="1" applyAlignment="1">
      <alignment horizontal="left"/>
    </xf>
    <xf numFmtId="0" fontId="21" fillId="0" borderId="0" xfId="0" applyFont="1"/>
    <xf numFmtId="0" fontId="21" fillId="0" borderId="0" xfId="0" applyFont="1" applyAlignment="1">
      <alignment horizontal="left"/>
    </xf>
    <xf numFmtId="0" fontId="21" fillId="0" borderId="0" xfId="0" applyFont="1" applyAlignment="1">
      <alignment horizontal="right"/>
    </xf>
    <xf numFmtId="0" fontId="26" fillId="7" borderId="0" xfId="0" applyFont="1" applyFill="1"/>
    <xf numFmtId="0" fontId="26" fillId="7" borderId="0" xfId="0" applyFont="1" applyFill="1" applyAlignment="1">
      <alignment horizontal="right"/>
    </xf>
    <xf numFmtId="0" fontId="26" fillId="7" borderId="0" xfId="0" applyFont="1" applyFill="1" applyAlignment="1">
      <alignment horizontal="left"/>
    </xf>
    <xf numFmtId="0" fontId="23" fillId="0" borderId="0" xfId="0" applyFont="1"/>
    <xf numFmtId="0" fontId="23" fillId="3" borderId="0" xfId="0" applyFont="1" applyFill="1"/>
    <xf numFmtId="0" fontId="23" fillId="5" borderId="0" xfId="0" applyFont="1" applyFill="1"/>
    <xf numFmtId="0" fontId="27" fillId="3" borderId="0" xfId="0" applyFont="1" applyFill="1" applyAlignment="1">
      <alignment wrapText="1"/>
    </xf>
    <xf numFmtId="0" fontId="28" fillId="3" borderId="0" xfId="0" applyFont="1" applyFill="1" applyAlignment="1">
      <alignment horizontal="centerContinuous"/>
    </xf>
    <xf numFmtId="0" fontId="22" fillId="5" borderId="0" xfId="0" applyFont="1" applyFill="1"/>
    <xf numFmtId="174" fontId="22" fillId="5" borderId="0" xfId="0" applyNumberFormat="1" applyFont="1" applyFill="1" applyAlignment="1">
      <alignment horizontal="right"/>
    </xf>
    <xf numFmtId="2" fontId="8" fillId="0" borderId="0" xfId="0" applyNumberFormat="1" applyFont="1"/>
    <xf numFmtId="2" fontId="21" fillId="0" borderId="0" xfId="0" applyNumberFormat="1" applyFont="1"/>
    <xf numFmtId="0" fontId="13" fillId="3" borderId="0" xfId="0" applyFont="1" applyFill="1" applyAlignment="1">
      <alignment horizontal="center"/>
    </xf>
    <xf numFmtId="0" fontId="6" fillId="9" borderId="0" xfId="0" applyFont="1" applyFill="1"/>
    <xf numFmtId="0" fontId="17" fillId="0" borderId="0" xfId="0" applyFont="1" applyAlignment="1">
      <alignment vertical="center"/>
    </xf>
    <xf numFmtId="0" fontId="21" fillId="3" borderId="42" xfId="0" applyFont="1" applyFill="1" applyBorder="1" applyAlignment="1">
      <alignment horizontal="right"/>
    </xf>
    <xf numFmtId="0" fontId="23" fillId="3" borderId="43" xfId="0" applyFont="1" applyFill="1" applyBorder="1"/>
    <xf numFmtId="0" fontId="23" fillId="3" borderId="4" xfId="0" applyFont="1" applyFill="1" applyBorder="1" applyAlignment="1">
      <alignment horizontal="left"/>
    </xf>
    <xf numFmtId="0" fontId="37" fillId="0" borderId="1" xfId="0" applyFont="1" applyBorder="1"/>
    <xf numFmtId="168" fontId="37" fillId="11" borderId="1" xfId="1" applyNumberFormat="1" applyFont="1" applyFill="1" applyBorder="1" applyProtection="1">
      <protection locked="0"/>
    </xf>
    <xf numFmtId="173" fontId="37" fillId="11" borderId="1" xfId="1" applyNumberFormat="1" applyFont="1" applyFill="1" applyBorder="1" applyProtection="1">
      <protection locked="0"/>
    </xf>
    <xf numFmtId="169" fontId="37" fillId="11" borderId="1" xfId="1" applyFont="1" applyFill="1" applyBorder="1" applyProtection="1">
      <protection locked="0"/>
    </xf>
    <xf numFmtId="169" fontId="37" fillId="11" borderId="1" xfId="1" applyFont="1" applyFill="1" applyBorder="1" applyAlignment="1" applyProtection="1">
      <alignment wrapText="1"/>
      <protection locked="0"/>
    </xf>
    <xf numFmtId="0" fontId="38" fillId="0" borderId="0" xfId="0" applyFont="1" applyAlignment="1">
      <alignment horizontal="left"/>
    </xf>
    <xf numFmtId="0" fontId="39" fillId="0" borderId="1" xfId="0" applyFont="1" applyBorder="1"/>
    <xf numFmtId="169" fontId="39" fillId="0" borderId="10" xfId="1" applyFont="1" applyBorder="1"/>
    <xf numFmtId="0" fontId="40" fillId="0" borderId="0" xfId="0" applyFont="1"/>
    <xf numFmtId="0" fontId="41" fillId="0" borderId="0" xfId="0" applyFont="1"/>
    <xf numFmtId="168" fontId="42" fillId="0" borderId="0" xfId="1" applyNumberFormat="1" applyFont="1"/>
    <xf numFmtId="168" fontId="43" fillId="0" borderId="0" xfId="1" applyNumberFormat="1" applyFont="1"/>
    <xf numFmtId="0" fontId="40" fillId="0" borderId="1" xfId="0" applyFont="1" applyBorder="1" applyAlignment="1">
      <alignment horizontal="center"/>
    </xf>
    <xf numFmtId="0" fontId="40" fillId="0" borderId="1" xfId="0" applyFont="1" applyBorder="1"/>
    <xf numFmtId="0" fontId="44" fillId="0" borderId="1" xfId="0" applyFont="1" applyBorder="1"/>
    <xf numFmtId="169" fontId="44" fillId="0" borderId="1" xfId="1" applyFont="1" applyBorder="1"/>
    <xf numFmtId="173" fontId="44" fillId="0" borderId="1" xfId="1" applyNumberFormat="1" applyFont="1" applyBorder="1"/>
    <xf numFmtId="169" fontId="43" fillId="0" borderId="1" xfId="1" applyFont="1" applyBorder="1"/>
    <xf numFmtId="0" fontId="44" fillId="0" borderId="0" xfId="0" applyFont="1"/>
    <xf numFmtId="169" fontId="44" fillId="0" borderId="0" xfId="1" applyFont="1"/>
    <xf numFmtId="0" fontId="45" fillId="0" borderId="1" xfId="0" applyFont="1" applyBorder="1"/>
    <xf numFmtId="0" fontId="46" fillId="0" borderId="1" xfId="0" applyFont="1" applyBorder="1"/>
    <xf numFmtId="169" fontId="46" fillId="0" borderId="1" xfId="1" applyFont="1" applyBorder="1"/>
    <xf numFmtId="169" fontId="44" fillId="0" borderId="3" xfId="1" applyFont="1" applyBorder="1"/>
    <xf numFmtId="0" fontId="48" fillId="3" borderId="8" xfId="0" applyFont="1" applyFill="1" applyBorder="1" applyAlignment="1">
      <alignment horizontal="right"/>
    </xf>
    <xf numFmtId="0" fontId="39" fillId="3" borderId="0" xfId="0" applyFont="1" applyFill="1"/>
    <xf numFmtId="0" fontId="37" fillId="3" borderId="0" xfId="0" applyFont="1" applyFill="1"/>
    <xf numFmtId="0" fontId="37" fillId="3" borderId="9" xfId="0" applyFont="1" applyFill="1" applyBorder="1" applyAlignment="1">
      <alignment horizontal="left"/>
    </xf>
    <xf numFmtId="3" fontId="39" fillId="11" borderId="1" xfId="0" applyNumberFormat="1" applyFont="1" applyFill="1" applyBorder="1" applyProtection="1">
      <protection locked="0"/>
    </xf>
    <xf numFmtId="3" fontId="37" fillId="0" borderId="1" xfId="0" applyNumberFormat="1" applyFont="1" applyBorder="1"/>
    <xf numFmtId="3" fontId="37" fillId="3" borderId="0" xfId="0" applyNumberFormat="1" applyFont="1" applyFill="1"/>
    <xf numFmtId="168" fontId="39" fillId="11" borderId="1" xfId="0" applyNumberFormat="1" applyFont="1" applyFill="1" applyBorder="1" applyProtection="1">
      <protection locked="0"/>
    </xf>
    <xf numFmtId="167" fontId="39" fillId="11" borderId="1" xfId="0" applyNumberFormat="1" applyFont="1" applyFill="1" applyBorder="1" applyProtection="1">
      <protection locked="0"/>
    </xf>
    <xf numFmtId="49" fontId="37" fillId="3" borderId="9" xfId="0" applyNumberFormat="1" applyFont="1" applyFill="1" applyBorder="1" applyAlignment="1">
      <alignment horizontal="left"/>
    </xf>
    <xf numFmtId="0" fontId="49" fillId="3" borderId="0" xfId="0" applyFont="1" applyFill="1"/>
    <xf numFmtId="4" fontId="37" fillId="3" borderId="0" xfId="0" applyNumberFormat="1" applyFont="1" applyFill="1"/>
    <xf numFmtId="0" fontId="39" fillId="3" borderId="0" xfId="0" applyFont="1" applyFill="1" applyAlignment="1">
      <alignment horizontal="left"/>
    </xf>
    <xf numFmtId="0" fontId="37" fillId="3" borderId="0" xfId="0" applyFont="1" applyFill="1" applyAlignment="1">
      <alignment horizontal="left"/>
    </xf>
    <xf numFmtId="0" fontId="48" fillId="3" borderId="11" xfId="0" applyFont="1" applyFill="1" applyBorder="1" applyAlignment="1">
      <alignment horizontal="right"/>
    </xf>
    <xf numFmtId="0" fontId="37" fillId="3" borderId="12" xfId="0" applyFont="1" applyFill="1" applyBorder="1"/>
    <xf numFmtId="4" fontId="37" fillId="3" borderId="12" xfId="0" applyNumberFormat="1" applyFont="1" applyFill="1" applyBorder="1"/>
    <xf numFmtId="0" fontId="37" fillId="3" borderId="13" xfId="0" applyFont="1" applyFill="1" applyBorder="1" applyAlignment="1">
      <alignment horizontal="left"/>
    </xf>
    <xf numFmtId="167" fontId="39" fillId="3" borderId="0" xfId="0" applyNumberFormat="1" applyFont="1" applyFill="1"/>
    <xf numFmtId="0" fontId="39" fillId="3" borderId="12" xfId="0" applyFont="1" applyFill="1" applyBorder="1"/>
    <xf numFmtId="3" fontId="39" fillId="3" borderId="12" xfId="0" applyNumberFormat="1" applyFont="1" applyFill="1" applyBorder="1"/>
    <xf numFmtId="3" fontId="39" fillId="3" borderId="0" xfId="0" applyNumberFormat="1" applyFont="1" applyFill="1"/>
    <xf numFmtId="0" fontId="44" fillId="3" borderId="12" xfId="0" applyFont="1" applyFill="1" applyBorder="1"/>
    <xf numFmtId="4" fontId="44" fillId="3" borderId="12" xfId="0" applyNumberFormat="1" applyFont="1" applyFill="1" applyBorder="1"/>
    <xf numFmtId="0" fontId="44" fillId="3" borderId="13" xfId="0" applyFont="1" applyFill="1" applyBorder="1" applyAlignment="1">
      <alignment horizontal="left"/>
    </xf>
    <xf numFmtId="0" fontId="48" fillId="3" borderId="0" xfId="0" applyFont="1" applyFill="1" applyAlignment="1">
      <alignment horizontal="right"/>
    </xf>
    <xf numFmtId="0" fontId="48" fillId="3" borderId="0" xfId="0" applyFont="1" applyFill="1"/>
    <xf numFmtId="4" fontId="48" fillId="3" borderId="0" xfId="0" applyNumberFormat="1" applyFont="1" applyFill="1"/>
    <xf numFmtId="0" fontId="48" fillId="3" borderId="0" xfId="0" applyFont="1" applyFill="1" applyAlignment="1">
      <alignment horizontal="left"/>
    </xf>
    <xf numFmtId="0" fontId="40" fillId="7" borderId="8" xfId="0" applyFont="1" applyFill="1" applyBorder="1" applyAlignment="1">
      <alignment horizontal="centerContinuous"/>
    </xf>
    <xf numFmtId="4" fontId="50" fillId="7" borderId="4" xfId="0" applyNumberFormat="1" applyFont="1" applyFill="1" applyBorder="1" applyAlignment="1">
      <alignment horizontal="centerContinuous"/>
    </xf>
    <xf numFmtId="0" fontId="44" fillId="7" borderId="8" xfId="0" applyFont="1" applyFill="1" applyBorder="1" applyAlignment="1">
      <alignment horizontal="right"/>
    </xf>
    <xf numFmtId="0" fontId="44" fillId="7" borderId="9" xfId="0" applyFont="1" applyFill="1" applyBorder="1" applyAlignment="1">
      <alignment horizontal="left"/>
    </xf>
    <xf numFmtId="0" fontId="44" fillId="7" borderId="1" xfId="0" applyFont="1" applyFill="1" applyBorder="1"/>
    <xf numFmtId="3" fontId="44" fillId="7" borderId="1" xfId="0" applyNumberFormat="1" applyFont="1" applyFill="1" applyBorder="1"/>
    <xf numFmtId="167" fontId="44" fillId="7" borderId="1" xfId="0" applyNumberFormat="1" applyFont="1" applyFill="1" applyBorder="1"/>
    <xf numFmtId="171" fontId="44" fillId="7" borderId="1" xfId="0" applyNumberFormat="1" applyFont="1" applyFill="1" applyBorder="1"/>
    <xf numFmtId="0" fontId="44" fillId="7" borderId="2" xfId="0" applyFont="1" applyFill="1" applyBorder="1"/>
    <xf numFmtId="171" fontId="44" fillId="7" borderId="2" xfId="0" applyNumberFormat="1" applyFont="1" applyFill="1" applyBorder="1"/>
    <xf numFmtId="0" fontId="44" fillId="7" borderId="14" xfId="0" applyFont="1" applyFill="1" applyBorder="1"/>
    <xf numFmtId="171" fontId="44" fillId="7" borderId="14" xfId="0" applyNumberFormat="1" applyFont="1" applyFill="1" applyBorder="1"/>
    <xf numFmtId="0" fontId="44" fillId="7" borderId="12" xfId="0" applyFont="1" applyFill="1" applyBorder="1"/>
    <xf numFmtId="0" fontId="44" fillId="7" borderId="13" xfId="0" applyFont="1" applyFill="1" applyBorder="1" applyAlignment="1">
      <alignment horizontal="left"/>
    </xf>
    <xf numFmtId="0" fontId="40" fillId="7" borderId="0" xfId="0" applyFont="1" applyFill="1" applyAlignment="1">
      <alignment horizontal="centerContinuous"/>
    </xf>
    <xf numFmtId="4" fontId="40" fillId="7" borderId="0" xfId="0" applyNumberFormat="1" applyFont="1" applyFill="1" applyAlignment="1">
      <alignment horizontal="centerContinuous"/>
    </xf>
    <xf numFmtId="0" fontId="40" fillId="7" borderId="0" xfId="0" applyFont="1" applyFill="1"/>
    <xf numFmtId="4" fontId="44" fillId="7" borderId="0" xfId="0" applyNumberFormat="1" applyFont="1" applyFill="1"/>
    <xf numFmtId="0" fontId="44" fillId="7" borderId="0" xfId="0" applyFont="1" applyFill="1"/>
    <xf numFmtId="0" fontId="44" fillId="7" borderId="11" xfId="0" applyFont="1" applyFill="1" applyBorder="1" applyAlignment="1">
      <alignment horizontal="right"/>
    </xf>
    <xf numFmtId="0" fontId="52" fillId="3" borderId="0" xfId="0" applyFont="1" applyFill="1" applyAlignment="1">
      <alignment horizontal="center"/>
    </xf>
    <xf numFmtId="0" fontId="37" fillId="5" borderId="25" xfId="0" applyFont="1" applyFill="1" applyBorder="1" applyAlignment="1">
      <alignment wrapText="1"/>
    </xf>
    <xf numFmtId="4" fontId="37" fillId="11" borderId="29" xfId="0" applyNumberFormat="1" applyFont="1" applyFill="1" applyBorder="1" applyProtection="1">
      <protection locked="0"/>
    </xf>
    <xf numFmtId="0" fontId="37" fillId="5" borderId="30" xfId="0" applyFont="1" applyFill="1" applyBorder="1"/>
    <xf numFmtId="165" fontId="37" fillId="11" borderId="17" xfId="0" applyNumberFormat="1" applyFont="1" applyFill="1" applyBorder="1" applyProtection="1">
      <protection locked="0"/>
    </xf>
    <xf numFmtId="0" fontId="39" fillId="5" borderId="36" xfId="0" applyFont="1" applyFill="1" applyBorder="1"/>
    <xf numFmtId="175" fontId="37" fillId="5" borderId="31" xfId="1" applyNumberFormat="1" applyFont="1" applyFill="1" applyBorder="1" applyAlignment="1">
      <alignment horizontal="right"/>
    </xf>
    <xf numFmtId="3" fontId="37" fillId="5" borderId="32" xfId="1" applyNumberFormat="1" applyFont="1" applyFill="1" applyBorder="1" applyAlignment="1">
      <alignment horizontal="right"/>
    </xf>
    <xf numFmtId="0" fontId="39" fillId="5" borderId="35" xfId="0" applyFont="1" applyFill="1" applyBorder="1"/>
    <xf numFmtId="49" fontId="37" fillId="11" borderId="29" xfId="0" applyNumberFormat="1" applyFont="1" applyFill="1" applyBorder="1" applyAlignment="1" applyProtection="1">
      <alignment horizontal="right"/>
      <protection locked="0"/>
    </xf>
    <xf numFmtId="0" fontId="37" fillId="5" borderId="16" xfId="0" applyFont="1" applyFill="1" applyBorder="1"/>
    <xf numFmtId="175" fontId="37" fillId="11" borderId="17" xfId="0" applyNumberFormat="1" applyFont="1" applyFill="1" applyBorder="1" applyProtection="1">
      <protection locked="0"/>
    </xf>
    <xf numFmtId="0" fontId="37" fillId="5" borderId="20" xfId="0" applyFont="1" applyFill="1" applyBorder="1"/>
    <xf numFmtId="1" fontId="37" fillId="11" borderId="34" xfId="0" applyNumberFormat="1" applyFont="1" applyFill="1" applyBorder="1" applyProtection="1">
      <protection locked="0"/>
    </xf>
    <xf numFmtId="0" fontId="37" fillId="0" borderId="30" xfId="0" applyFont="1" applyBorder="1"/>
    <xf numFmtId="3" fontId="37" fillId="5" borderId="32" xfId="0" applyNumberFormat="1" applyFont="1" applyFill="1" applyBorder="1" applyAlignment="1">
      <alignment horizontal="right"/>
    </xf>
    <xf numFmtId="174" fontId="37" fillId="5" borderId="17" xfId="0" applyNumberFormat="1" applyFont="1" applyFill="1" applyBorder="1" applyAlignment="1">
      <alignment horizontal="right"/>
    </xf>
    <xf numFmtId="175" fontId="37" fillId="5" borderId="17" xfId="0" applyNumberFormat="1" applyFont="1" applyFill="1" applyBorder="1" applyAlignment="1">
      <alignment horizontal="right"/>
    </xf>
    <xf numFmtId="0" fontId="39" fillId="5" borderId="20" xfId="0" applyFont="1" applyFill="1" applyBorder="1"/>
    <xf numFmtId="175" fontId="39" fillId="5" borderId="34" xfId="0" applyNumberFormat="1" applyFont="1" applyFill="1" applyBorder="1" applyAlignment="1">
      <alignment horizontal="right"/>
    </xf>
    <xf numFmtId="0" fontId="44" fillId="5" borderId="30" xfId="0" applyFont="1" applyFill="1" applyBorder="1"/>
    <xf numFmtId="0" fontId="44" fillId="5" borderId="32" xfId="0" applyFont="1" applyFill="1" applyBorder="1"/>
    <xf numFmtId="0" fontId="37" fillId="3" borderId="16" xfId="0" applyFont="1" applyFill="1" applyBorder="1"/>
    <xf numFmtId="175" fontId="37" fillId="3" borderId="17" xfId="0" applyNumberFormat="1" applyFont="1" applyFill="1" applyBorder="1"/>
    <xf numFmtId="0" fontId="37" fillId="3" borderId="20" xfId="0" applyFont="1" applyFill="1" applyBorder="1"/>
    <xf numFmtId="175" fontId="37" fillId="3" borderId="34" xfId="0" applyNumberFormat="1" applyFont="1" applyFill="1" applyBorder="1"/>
    <xf numFmtId="0" fontId="37" fillId="3" borderId="30" xfId="0" applyFont="1" applyFill="1" applyBorder="1"/>
    <xf numFmtId="0" fontId="37" fillId="3" borderId="32" xfId="0" applyFont="1" applyFill="1" applyBorder="1"/>
    <xf numFmtId="0" fontId="37" fillId="5" borderId="1" xfId="0" applyFont="1" applyFill="1" applyBorder="1" applyAlignment="1">
      <alignment wrapText="1"/>
    </xf>
    <xf numFmtId="168" fontId="37" fillId="11" borderId="1" xfId="0" applyNumberFormat="1" applyFont="1" applyFill="1" applyBorder="1" applyProtection="1">
      <protection locked="0"/>
    </xf>
    <xf numFmtId="0" fontId="37" fillId="5" borderId="1" xfId="0" applyFont="1" applyFill="1" applyBorder="1"/>
    <xf numFmtId="0" fontId="39" fillId="5" borderId="1" xfId="0" applyFont="1" applyFill="1" applyBorder="1"/>
    <xf numFmtId="3" fontId="37" fillId="5" borderId="26" xfId="1" applyNumberFormat="1" applyFont="1" applyFill="1" applyBorder="1" applyAlignment="1">
      <alignment horizontal="right"/>
    </xf>
    <xf numFmtId="0" fontId="37" fillId="5" borderId="0" xfId="0" applyFont="1" applyFill="1"/>
    <xf numFmtId="3" fontId="37" fillId="5" borderId="0" xfId="1" applyNumberFormat="1" applyFont="1" applyFill="1" applyAlignment="1">
      <alignment horizontal="right"/>
    </xf>
    <xf numFmtId="0" fontId="39" fillId="5" borderId="5" xfId="0" applyFont="1" applyFill="1" applyBorder="1"/>
    <xf numFmtId="9" fontId="37" fillId="11" borderId="1" xfId="0" applyNumberFormat="1" applyFont="1" applyFill="1" applyBorder="1" applyProtection="1">
      <protection locked="0"/>
    </xf>
    <xf numFmtId="0" fontId="37" fillId="0" borderId="0" xfId="0" applyFont="1"/>
    <xf numFmtId="3" fontId="44" fillId="5" borderId="0" xfId="0" applyNumberFormat="1" applyFont="1" applyFill="1" applyAlignment="1">
      <alignment horizontal="right"/>
    </xf>
    <xf numFmtId="165" fontId="37" fillId="11" borderId="1" xfId="0" applyNumberFormat="1" applyFont="1" applyFill="1" applyBorder="1" applyProtection="1">
      <protection locked="0"/>
    </xf>
    <xf numFmtId="174" fontId="37" fillId="5" borderId="1" xfId="0" applyNumberFormat="1" applyFont="1" applyFill="1" applyBorder="1" applyAlignment="1">
      <alignment horizontal="right"/>
    </xf>
    <xf numFmtId="2" fontId="37" fillId="11" borderId="1" xfId="0" applyNumberFormat="1" applyFont="1" applyFill="1" applyBorder="1" applyAlignment="1" applyProtection="1">
      <alignment horizontal="right"/>
      <protection locked="0"/>
    </xf>
    <xf numFmtId="175" fontId="37" fillId="11" borderId="1" xfId="0" applyNumberFormat="1" applyFont="1" applyFill="1" applyBorder="1" applyAlignment="1" applyProtection="1">
      <alignment horizontal="right"/>
      <protection locked="0"/>
    </xf>
    <xf numFmtId="9" fontId="37" fillId="5" borderId="1" xfId="0" applyNumberFormat="1" applyFont="1" applyFill="1" applyBorder="1" applyAlignment="1">
      <alignment horizontal="right"/>
    </xf>
    <xf numFmtId="174" fontId="37" fillId="5" borderId="3" xfId="0" applyNumberFormat="1" applyFont="1" applyFill="1" applyBorder="1" applyAlignment="1">
      <alignment horizontal="right"/>
    </xf>
    <xf numFmtId="174" fontId="39" fillId="5" borderId="2" xfId="0" applyNumberFormat="1" applyFont="1" applyFill="1" applyBorder="1" applyAlignment="1">
      <alignment horizontal="right"/>
    </xf>
    <xf numFmtId="0" fontId="40" fillId="5" borderId="0" xfId="0" applyFont="1" applyFill="1"/>
    <xf numFmtId="174" fontId="40" fillId="5" borderId="0" xfId="0" applyNumberFormat="1" applyFont="1" applyFill="1" applyAlignment="1">
      <alignment horizontal="right"/>
    </xf>
    <xf numFmtId="0" fontId="55" fillId="5" borderId="0" xfId="0" applyFont="1" applyFill="1"/>
    <xf numFmtId="3" fontId="55" fillId="5" borderId="0" xfId="0" applyNumberFormat="1" applyFont="1" applyFill="1"/>
    <xf numFmtId="3" fontId="56" fillId="0" borderId="0" xfId="0" applyNumberFormat="1" applyFont="1"/>
    <xf numFmtId="0" fontId="47" fillId="0" borderId="0" xfId="0" applyFont="1" applyAlignment="1">
      <alignment horizontal="left"/>
    </xf>
    <xf numFmtId="0" fontId="57" fillId="5" borderId="0" xfId="0" applyFont="1" applyFill="1" applyAlignment="1">
      <alignment horizontal="left" vertical="top"/>
    </xf>
    <xf numFmtId="0" fontId="58" fillId="5" borderId="0" xfId="0" applyFont="1" applyFill="1" applyAlignment="1">
      <alignment horizontal="left"/>
    </xf>
    <xf numFmtId="0" fontId="57" fillId="5" borderId="0" xfId="0" applyFont="1" applyFill="1" applyAlignment="1">
      <alignment horizontal="left"/>
    </xf>
    <xf numFmtId="0" fontId="59" fillId="5" borderId="0" xfId="0" applyFont="1" applyFill="1" applyAlignment="1">
      <alignment horizontal="center"/>
    </xf>
    <xf numFmtId="0" fontId="57" fillId="5" borderId="0" xfId="0" applyFont="1" applyFill="1"/>
    <xf numFmtId="0" fontId="58" fillId="5" borderId="0" xfId="0" applyFont="1" applyFill="1"/>
    <xf numFmtId="0" fontId="40" fillId="7" borderId="1" xfId="0" applyFont="1" applyFill="1" applyBorder="1" applyAlignment="1">
      <alignment horizontal="left"/>
    </xf>
    <xf numFmtId="169" fontId="44" fillId="7" borderId="1" xfId="1" applyFont="1" applyFill="1" applyBorder="1"/>
    <xf numFmtId="0" fontId="40" fillId="7" borderId="1" xfId="0" applyFont="1" applyFill="1" applyBorder="1"/>
    <xf numFmtId="169" fontId="40" fillId="7" borderId="10" xfId="1" applyFont="1" applyFill="1" applyBorder="1"/>
    <xf numFmtId="0" fontId="39" fillId="7" borderId="1" xfId="0" applyFont="1" applyFill="1" applyBorder="1"/>
    <xf numFmtId="174" fontId="39" fillId="7" borderId="2" xfId="0" applyNumberFormat="1" applyFont="1" applyFill="1" applyBorder="1" applyAlignment="1">
      <alignment horizontal="right"/>
    </xf>
    <xf numFmtId="0" fontId="62" fillId="0" borderId="0" xfId="0" applyFont="1"/>
    <xf numFmtId="2" fontId="62" fillId="0" borderId="0" xfId="0" applyNumberFormat="1" applyFont="1"/>
    <xf numFmtId="0" fontId="54" fillId="0" borderId="0" xfId="0" applyFont="1"/>
    <xf numFmtId="0" fontId="48" fillId="0" borderId="0" xfId="0" applyFont="1"/>
    <xf numFmtId="2" fontId="48" fillId="0" borderId="0" xfId="0" applyNumberFormat="1" applyFont="1"/>
    <xf numFmtId="0" fontId="39" fillId="11" borderId="1" xfId="0" applyFont="1" applyFill="1" applyBorder="1" applyAlignment="1" applyProtection="1">
      <alignment horizontal="right"/>
      <protection locked="0"/>
    </xf>
    <xf numFmtId="0" fontId="48" fillId="0" borderId="8" xfId="0" applyFont="1" applyBorder="1"/>
    <xf numFmtId="4" fontId="48" fillId="0" borderId="0" xfId="0" applyNumberFormat="1" applyFont="1"/>
    <xf numFmtId="0" fontId="48" fillId="0" borderId="0" xfId="0" applyFont="1" applyAlignment="1">
      <alignment horizontal="center"/>
    </xf>
    <xf numFmtId="0" fontId="63" fillId="0" borderId="15" xfId="0" applyFont="1" applyBorder="1"/>
    <xf numFmtId="0" fontId="63" fillId="0" borderId="14" xfId="0" applyFont="1" applyBorder="1"/>
    <xf numFmtId="0" fontId="63" fillId="0" borderId="24" xfId="0" applyFont="1" applyBorder="1"/>
    <xf numFmtId="2" fontId="48" fillId="9" borderId="0" xfId="0" applyNumberFormat="1" applyFont="1" applyFill="1"/>
    <xf numFmtId="3" fontId="48" fillId="2" borderId="1" xfId="0" applyNumberFormat="1" applyFont="1" applyFill="1" applyBorder="1" applyProtection="1">
      <protection locked="0"/>
    </xf>
    <xf numFmtId="49" fontId="60" fillId="13" borderId="16" xfId="0" applyNumberFormat="1" applyFont="1" applyFill="1" applyBorder="1" applyAlignment="1">
      <alignment horizontal="center" wrapText="1"/>
    </xf>
    <xf numFmtId="0" fontId="37" fillId="0" borderId="1" xfId="0" applyFont="1" applyBorder="1" applyAlignment="1">
      <alignment wrapText="1"/>
    </xf>
    <xf numFmtId="0" fontId="37" fillId="11" borderId="1" xfId="0" applyFont="1" applyFill="1" applyBorder="1" applyAlignment="1" applyProtection="1">
      <alignment horizontal="center"/>
      <protection locked="0"/>
    </xf>
    <xf numFmtId="1" fontId="37" fillId="11" borderId="1" xfId="0" applyNumberFormat="1" applyFont="1" applyFill="1" applyBorder="1" applyAlignment="1" applyProtection="1">
      <alignment horizontal="center"/>
      <protection locked="0"/>
    </xf>
    <xf numFmtId="4" fontId="64" fillId="14" borderId="1" xfId="0" applyNumberFormat="1" applyFont="1" applyFill="1" applyBorder="1" applyAlignment="1">
      <alignment horizontal="center" wrapText="1"/>
    </xf>
    <xf numFmtId="49" fontId="60" fillId="13" borderId="17" xfId="0" applyNumberFormat="1" applyFont="1" applyFill="1" applyBorder="1" applyAlignment="1">
      <alignment horizontal="center" wrapText="1"/>
    </xf>
    <xf numFmtId="0" fontId="37" fillId="9" borderId="1" xfId="0" applyFont="1" applyFill="1" applyBorder="1" applyAlignment="1">
      <alignment wrapText="1"/>
    </xf>
    <xf numFmtId="0" fontId="37" fillId="11" borderId="1" xfId="0" applyFont="1" applyFill="1" applyBorder="1" applyAlignment="1">
      <alignment horizontal="center"/>
    </xf>
    <xf numFmtId="2" fontId="37" fillId="11" borderId="1" xfId="0" applyNumberFormat="1" applyFont="1" applyFill="1" applyBorder="1" applyAlignment="1">
      <alignment horizontal="center"/>
    </xf>
    <xf numFmtId="4" fontId="37" fillId="11" borderId="1" xfId="0" applyNumberFormat="1" applyFont="1" applyFill="1" applyBorder="1" applyAlignment="1" applyProtection="1">
      <alignment horizontal="right"/>
      <protection locked="0"/>
    </xf>
    <xf numFmtId="4" fontId="64" fillId="14" borderId="1" xfId="0" applyNumberFormat="1" applyFont="1" applyFill="1" applyBorder="1" applyAlignment="1">
      <alignment horizontal="right" vertical="center" wrapText="1"/>
    </xf>
    <xf numFmtId="49" fontId="60" fillId="13" borderId="18" xfId="0" applyNumberFormat="1" applyFont="1" applyFill="1" applyBorder="1" applyAlignment="1">
      <alignment horizontal="right" wrapText="1"/>
    </xf>
    <xf numFmtId="4" fontId="37" fillId="7" borderId="1" xfId="0" applyNumberFormat="1" applyFont="1" applyFill="1" applyBorder="1" applyAlignment="1">
      <alignment horizontal="right"/>
    </xf>
    <xf numFmtId="49" fontId="60" fillId="12" borderId="16" xfId="0" applyNumberFormat="1" applyFont="1" applyFill="1" applyBorder="1" applyAlignment="1">
      <alignment horizontal="center" wrapText="1"/>
    </xf>
    <xf numFmtId="4" fontId="64" fillId="15" borderId="1" xfId="0" applyNumberFormat="1" applyFont="1" applyFill="1" applyBorder="1" applyAlignment="1">
      <alignment horizontal="right" vertical="center"/>
    </xf>
    <xf numFmtId="49" fontId="60" fillId="12" borderId="39" xfId="0" applyNumberFormat="1" applyFont="1" applyFill="1" applyBorder="1" applyAlignment="1">
      <alignment horizontal="right" wrapText="1"/>
    </xf>
    <xf numFmtId="49" fontId="60" fillId="12" borderId="20" xfId="0" applyNumberFormat="1" applyFont="1" applyFill="1" applyBorder="1" applyAlignment="1">
      <alignment horizontal="center"/>
    </xf>
    <xf numFmtId="0" fontId="37" fillId="0" borderId="2" xfId="0" applyFont="1" applyBorder="1" applyAlignment="1">
      <alignment horizontal="left" vertical="center" wrapText="1"/>
    </xf>
    <xf numFmtId="4" fontId="37" fillId="7" borderId="2" xfId="0" applyNumberFormat="1" applyFont="1" applyFill="1" applyBorder="1" applyAlignment="1">
      <alignment horizontal="right"/>
    </xf>
    <xf numFmtId="4" fontId="64" fillId="15" borderId="2" xfId="0" applyNumberFormat="1" applyFont="1" applyFill="1" applyBorder="1" applyAlignment="1">
      <alignment horizontal="right" vertical="center"/>
    </xf>
    <xf numFmtId="49" fontId="60" fillId="12" borderId="40" xfId="0" applyNumberFormat="1" applyFont="1" applyFill="1" applyBorder="1" applyAlignment="1">
      <alignment horizontal="right" wrapText="1"/>
    </xf>
    <xf numFmtId="49" fontId="63" fillId="9" borderId="37" xfId="0" applyNumberFormat="1" applyFont="1" applyFill="1" applyBorder="1" applyAlignment="1">
      <alignment horizontal="center"/>
    </xf>
    <xf numFmtId="0" fontId="48" fillId="0" borderId="14" xfId="0" applyFont="1" applyBorder="1" applyAlignment="1">
      <alignment wrapText="1"/>
    </xf>
    <xf numFmtId="0" fontId="63" fillId="7" borderId="14" xfId="0" applyFont="1" applyFill="1" applyBorder="1" applyAlignment="1">
      <alignment horizontal="center"/>
    </xf>
    <xf numFmtId="2" fontId="63" fillId="7" borderId="14" xfId="0" applyNumberFormat="1" applyFont="1" applyFill="1" applyBorder="1" applyAlignment="1">
      <alignment horizontal="center"/>
    </xf>
    <xf numFmtId="0" fontId="65" fillId="7" borderId="14" xfId="0" applyFont="1" applyFill="1" applyBorder="1" applyAlignment="1">
      <alignment horizontal="center" vertical="center"/>
    </xf>
    <xf numFmtId="0" fontId="63" fillId="4" borderId="38" xfId="0" applyFont="1" applyFill="1" applyBorder="1" applyAlignment="1">
      <alignment horizontal="center" wrapText="1"/>
    </xf>
    <xf numFmtId="49" fontId="63" fillId="9" borderId="0" xfId="0" applyNumberFormat="1" applyFont="1" applyFill="1" applyAlignment="1">
      <alignment horizontal="center"/>
    </xf>
    <xf numFmtId="0" fontId="48" fillId="0" borderId="0" xfId="0" applyFont="1" applyAlignment="1">
      <alignment wrapText="1"/>
    </xf>
    <xf numFmtId="175" fontId="63" fillId="7" borderId="0" xfId="0" applyNumberFormat="1" applyFont="1" applyFill="1" applyAlignment="1">
      <alignment horizontal="center"/>
    </xf>
    <xf numFmtId="0" fontId="63" fillId="7" borderId="0" xfId="0" applyFont="1" applyFill="1" applyAlignment="1">
      <alignment horizontal="center"/>
    </xf>
    <xf numFmtId="2" fontId="63" fillId="7" borderId="0" xfId="0" applyNumberFormat="1" applyFont="1" applyFill="1" applyAlignment="1">
      <alignment horizontal="center"/>
    </xf>
    <xf numFmtId="0" fontId="63" fillId="4" borderId="0" xfId="0" applyFont="1" applyFill="1" applyAlignment="1">
      <alignment horizontal="center" wrapText="1"/>
    </xf>
    <xf numFmtId="0" fontId="48" fillId="0" borderId="0" xfId="0" applyFont="1" applyAlignment="1">
      <alignment vertical="top" wrapText="1"/>
    </xf>
    <xf numFmtId="4" fontId="48" fillId="7" borderId="0" xfId="0" applyNumberFormat="1" applyFont="1" applyFill="1"/>
    <xf numFmtId="2" fontId="48" fillId="7" borderId="0" xfId="0" applyNumberFormat="1" applyFont="1" applyFill="1"/>
    <xf numFmtId="0" fontId="63" fillId="0" borderId="0" xfId="0" applyFont="1" applyAlignment="1">
      <alignment horizontal="center"/>
    </xf>
    <xf numFmtId="4" fontId="48" fillId="8" borderId="0" xfId="0" applyNumberFormat="1" applyFont="1" applyFill="1"/>
    <xf numFmtId="0" fontId="65" fillId="8" borderId="1" xfId="0" applyFont="1" applyFill="1" applyBorder="1" applyAlignment="1">
      <alignment horizontal="center" vertical="center"/>
    </xf>
    <xf numFmtId="4" fontId="66" fillId="8" borderId="0" xfId="0" applyNumberFormat="1" applyFont="1" applyFill="1" applyAlignment="1">
      <alignment vertical="center"/>
    </xf>
    <xf numFmtId="3" fontId="66" fillId="8" borderId="0" xfId="0" applyNumberFormat="1" applyFont="1" applyFill="1" applyAlignment="1">
      <alignment vertical="center"/>
    </xf>
    <xf numFmtId="0" fontId="37" fillId="11" borderId="16" xfId="0" applyFont="1" applyFill="1" applyBorder="1" applyAlignment="1">
      <alignment horizontal="center"/>
    </xf>
    <xf numFmtId="0" fontId="37" fillId="7" borderId="16" xfId="0" applyFont="1" applyFill="1" applyBorder="1" applyAlignment="1">
      <alignment horizontal="center"/>
    </xf>
    <xf numFmtId="0" fontId="37" fillId="15" borderId="16" xfId="0" applyFont="1" applyFill="1" applyBorder="1" applyAlignment="1">
      <alignment horizontal="center"/>
    </xf>
    <xf numFmtId="0" fontId="37" fillId="12" borderId="16" xfId="0" applyFont="1" applyFill="1" applyBorder="1" applyAlignment="1">
      <alignment horizontal="center"/>
    </xf>
    <xf numFmtId="0" fontId="48" fillId="0" borderId="0" xfId="0" applyFont="1" applyAlignment="1">
      <alignment horizontal="left"/>
    </xf>
    <xf numFmtId="2" fontId="63" fillId="0" borderId="0" xfId="0" applyNumberFormat="1" applyFont="1"/>
    <xf numFmtId="2" fontId="68" fillId="0" borderId="0" xfId="8" applyNumberFormat="1" applyFont="1"/>
    <xf numFmtId="0" fontId="57" fillId="0" borderId="0" xfId="0" applyFont="1" applyAlignment="1">
      <alignment horizontal="left"/>
    </xf>
    <xf numFmtId="0" fontId="71" fillId="0" borderId="0" xfId="0" applyFont="1" applyAlignment="1">
      <alignment vertical="center"/>
    </xf>
    <xf numFmtId="0" fontId="71" fillId="0" borderId="0" xfId="0" applyFont="1"/>
    <xf numFmtId="169" fontId="71" fillId="0" borderId="0" xfId="1" applyFont="1"/>
    <xf numFmtId="0" fontId="57" fillId="0" borderId="0" xfId="0" applyFont="1"/>
    <xf numFmtId="0" fontId="71" fillId="3" borderId="0" xfId="0" applyFont="1" applyFill="1"/>
    <xf numFmtId="0" fontId="71" fillId="3" borderId="0" xfId="0" applyFont="1" applyFill="1" applyAlignment="1">
      <alignment horizontal="left"/>
    </xf>
    <xf numFmtId="3" fontId="57" fillId="5" borderId="0" xfId="0" applyNumberFormat="1" applyFont="1" applyFill="1" applyAlignment="1">
      <alignment horizontal="left"/>
    </xf>
    <xf numFmtId="3" fontId="30" fillId="5" borderId="0" xfId="0" applyNumberFormat="1" applyFont="1" applyFill="1"/>
    <xf numFmtId="3" fontId="30" fillId="0" borderId="0" xfId="0" applyNumberFormat="1" applyFont="1"/>
    <xf numFmtId="0" fontId="30" fillId="5" borderId="0" xfId="0" applyFont="1" applyFill="1" applyAlignment="1">
      <alignment horizontal="center"/>
    </xf>
    <xf numFmtId="0" fontId="30" fillId="5" borderId="0" xfId="0" applyFont="1" applyFill="1"/>
    <xf numFmtId="0" fontId="73" fillId="5" borderId="0" xfId="0" applyFont="1" applyFill="1" applyAlignment="1">
      <alignment horizontal="center"/>
    </xf>
    <xf numFmtId="0" fontId="30" fillId="3" borderId="0" xfId="0" applyFont="1" applyFill="1"/>
    <xf numFmtId="0" fontId="57" fillId="3" borderId="0" xfId="0" applyFont="1" applyFill="1" applyAlignment="1">
      <alignment horizontal="left"/>
    </xf>
    <xf numFmtId="0" fontId="74" fillId="0" borderId="0" xfId="0" applyFont="1" applyAlignment="1">
      <alignment horizontal="center" vertical="top" wrapText="1"/>
    </xf>
    <xf numFmtId="0" fontId="74" fillId="3" borderId="0" xfId="0" applyFont="1" applyFill="1" applyAlignment="1">
      <alignment horizontal="center"/>
    </xf>
    <xf numFmtId="0" fontId="71" fillId="5" borderId="0" xfId="0" applyFont="1" applyFill="1"/>
    <xf numFmtId="0" fontId="72" fillId="0" borderId="0" xfId="0" applyFont="1"/>
    <xf numFmtId="2" fontId="72" fillId="0" borderId="0" xfId="0" applyNumberFormat="1" applyFont="1"/>
    <xf numFmtId="0" fontId="75" fillId="10" borderId="1" xfId="0" applyFont="1" applyFill="1" applyBorder="1"/>
    <xf numFmtId="0" fontId="75" fillId="10" borderId="1" xfId="0" applyFont="1" applyFill="1" applyBorder="1" applyAlignment="1">
      <alignment wrapText="1"/>
    </xf>
    <xf numFmtId="2" fontId="40" fillId="0" borderId="1" xfId="0" applyNumberFormat="1" applyFont="1" applyBorder="1"/>
    <xf numFmtId="1" fontId="75" fillId="10" borderId="1" xfId="0" applyNumberFormat="1" applyFont="1" applyFill="1" applyBorder="1" applyAlignment="1">
      <alignment horizontal="center" vertical="top" wrapText="1"/>
    </xf>
    <xf numFmtId="0" fontId="75" fillId="10" borderId="1" xfId="0" applyFont="1" applyFill="1" applyBorder="1" applyAlignment="1">
      <alignment horizontal="center" vertical="top" wrapText="1"/>
    </xf>
    <xf numFmtId="170" fontId="75" fillId="10" borderId="1" xfId="0" applyNumberFormat="1" applyFont="1" applyFill="1" applyBorder="1" applyAlignment="1">
      <alignment horizontal="center" vertical="top" wrapText="1"/>
    </xf>
    <xf numFmtId="2" fontId="46" fillId="16" borderId="1" xfId="0" applyNumberFormat="1" applyFont="1" applyFill="1" applyBorder="1"/>
    <xf numFmtId="0" fontId="46" fillId="16" borderId="1" xfId="13" applyFont="1" applyFill="1" applyBorder="1"/>
    <xf numFmtId="0" fontId="46" fillId="16" borderId="1" xfId="0" applyFont="1" applyFill="1" applyBorder="1"/>
    <xf numFmtId="2" fontId="46" fillId="16" borderId="1" xfId="8" applyNumberFormat="1" applyFont="1" applyFill="1" applyBorder="1"/>
    <xf numFmtId="1" fontId="46" fillId="16" borderId="1" xfId="0" applyNumberFormat="1" applyFont="1" applyFill="1" applyBorder="1"/>
    <xf numFmtId="1" fontId="46" fillId="16" borderId="1" xfId="0" applyNumberFormat="1" applyFont="1" applyFill="1" applyBorder="1" applyAlignment="1">
      <alignment horizontal="center" vertical="top" wrapText="1"/>
    </xf>
    <xf numFmtId="0" fontId="46" fillId="16" borderId="1" xfId="0" applyFont="1" applyFill="1" applyBorder="1" applyAlignment="1">
      <alignment horizontal="center" vertical="top" wrapText="1"/>
    </xf>
    <xf numFmtId="170" fontId="46" fillId="16" borderId="1" xfId="0" applyNumberFormat="1" applyFont="1" applyFill="1" applyBorder="1"/>
    <xf numFmtId="0" fontId="71" fillId="16" borderId="0" xfId="0" applyFont="1" applyFill="1" applyAlignment="1">
      <alignment vertical="center"/>
    </xf>
    <xf numFmtId="0" fontId="77" fillId="16" borderId="0" xfId="0" applyFont="1" applyFill="1"/>
    <xf numFmtId="0" fontId="72" fillId="16" borderId="0" xfId="0" applyFont="1" applyFill="1"/>
    <xf numFmtId="2" fontId="72" fillId="16" borderId="0" xfId="0" applyNumberFormat="1" applyFont="1" applyFill="1"/>
    <xf numFmtId="0" fontId="71" fillId="16" borderId="0" xfId="0" applyFont="1" applyFill="1"/>
    <xf numFmtId="0" fontId="53" fillId="16" borderId="16" xfId="0" applyFont="1" applyFill="1" applyBorder="1"/>
    <xf numFmtId="0" fontId="39" fillId="16" borderId="27" xfId="0" applyFont="1" applyFill="1" applyBorder="1"/>
    <xf numFmtId="166" fontId="60" fillId="16" borderId="28" xfId="0" applyNumberFormat="1" applyFont="1" applyFill="1" applyBorder="1"/>
    <xf numFmtId="0" fontId="72" fillId="16" borderId="0" xfId="0" applyFont="1" applyFill="1" applyAlignment="1">
      <alignment horizontal="left"/>
    </xf>
    <xf numFmtId="169" fontId="71" fillId="16" borderId="0" xfId="1" applyFont="1" applyFill="1"/>
    <xf numFmtId="0" fontId="57" fillId="16" borderId="0" xfId="0" applyFont="1" applyFill="1"/>
    <xf numFmtId="170" fontId="46" fillId="16" borderId="1" xfId="0" applyNumberFormat="1" applyFont="1" applyFill="1" applyBorder="1" applyAlignment="1">
      <alignment horizontal="center" vertical="top"/>
    </xf>
    <xf numFmtId="169" fontId="79" fillId="10" borderId="5" xfId="1" applyFont="1" applyFill="1" applyBorder="1" applyAlignment="1">
      <alignment horizontal="center" vertical="center"/>
    </xf>
    <xf numFmtId="169" fontId="32" fillId="10" borderId="6" xfId="1" applyFont="1" applyFill="1" applyBorder="1" applyAlignment="1">
      <alignment horizontal="center" vertical="center"/>
    </xf>
    <xf numFmtId="169" fontId="32" fillId="10" borderId="7" xfId="1" applyFont="1" applyFill="1" applyBorder="1" applyAlignment="1">
      <alignment horizontal="center" vertical="center"/>
    </xf>
    <xf numFmtId="0" fontId="71" fillId="0" borderId="0" xfId="0" applyFont="1" applyAlignment="1">
      <alignment horizontal="left" vertical="top" wrapText="1"/>
    </xf>
    <xf numFmtId="49" fontId="35" fillId="0" borderId="43" xfId="1" applyNumberFormat="1" applyFont="1" applyBorder="1" applyAlignment="1">
      <alignment horizontal="center" vertical="center"/>
    </xf>
    <xf numFmtId="49" fontId="24" fillId="0" borderId="43" xfId="1" applyNumberFormat="1" applyFont="1" applyBorder="1" applyAlignment="1">
      <alignment horizontal="center" vertical="center"/>
    </xf>
    <xf numFmtId="49" fontId="24" fillId="0" borderId="12" xfId="1" applyNumberFormat="1" applyFont="1" applyBorder="1" applyAlignment="1">
      <alignment horizontal="center" vertical="center"/>
    </xf>
    <xf numFmtId="0" fontId="31" fillId="10" borderId="5" xfId="0" applyFont="1" applyFill="1" applyBorder="1" applyAlignment="1">
      <alignment horizontal="center" vertical="center"/>
    </xf>
    <xf numFmtId="0" fontId="31" fillId="10" borderId="6" xfId="0" applyFont="1" applyFill="1" applyBorder="1" applyAlignment="1">
      <alignment horizontal="center" vertical="center"/>
    </xf>
    <xf numFmtId="0" fontId="31" fillId="10" borderId="7" xfId="0" applyFont="1" applyFill="1" applyBorder="1" applyAlignment="1">
      <alignment horizontal="center" vertical="center"/>
    </xf>
    <xf numFmtId="0" fontId="40" fillId="7" borderId="5" xfId="0" applyFont="1" applyFill="1" applyBorder="1" applyAlignment="1">
      <alignment horizontal="center"/>
    </xf>
    <xf numFmtId="0" fontId="40" fillId="7" borderId="6" xfId="0" applyFont="1" applyFill="1" applyBorder="1" applyAlignment="1">
      <alignment horizontal="center"/>
    </xf>
    <xf numFmtId="0" fontId="40" fillId="7" borderId="7" xfId="0" applyFont="1" applyFill="1" applyBorder="1" applyAlignment="1">
      <alignment horizontal="center"/>
    </xf>
    <xf numFmtId="0" fontId="71" fillId="0" borderId="0" xfId="0" applyFont="1" applyAlignment="1">
      <alignment horizontal="left" vertical="center" wrapText="1"/>
    </xf>
    <xf numFmtId="0" fontId="78" fillId="3" borderId="43" xfId="0" applyFont="1" applyFill="1" applyBorder="1" applyAlignment="1">
      <alignment horizontal="center" vertical="center"/>
    </xf>
    <xf numFmtId="0" fontId="35" fillId="3" borderId="43" xfId="0" applyFont="1" applyFill="1" applyBorder="1" applyAlignment="1">
      <alignment horizontal="center" vertical="center"/>
    </xf>
    <xf numFmtId="0" fontId="35" fillId="3" borderId="12" xfId="0" applyFont="1" applyFill="1" applyBorder="1" applyAlignment="1">
      <alignment horizontal="center" vertical="center"/>
    </xf>
    <xf numFmtId="0" fontId="71" fillId="16" borderId="0" xfId="0" applyFont="1" applyFill="1" applyAlignment="1">
      <alignment horizontal="left" vertical="center" wrapText="1"/>
    </xf>
    <xf numFmtId="0" fontId="31" fillId="10" borderId="0" xfId="0" applyFont="1" applyFill="1" applyAlignment="1">
      <alignment horizontal="center" vertical="center" wrapText="1"/>
    </xf>
    <xf numFmtId="0" fontId="39" fillId="7" borderId="25" xfId="0" applyFont="1" applyFill="1" applyBorder="1" applyAlignment="1">
      <alignment horizontal="center"/>
    </xf>
    <xf numFmtId="0" fontId="39" fillId="7" borderId="33" xfId="0" applyFont="1" applyFill="1" applyBorder="1" applyAlignment="1">
      <alignment horizontal="center"/>
    </xf>
    <xf numFmtId="0" fontId="39" fillId="7" borderId="19" xfId="0" applyFont="1" applyFill="1" applyBorder="1" applyAlignment="1">
      <alignment horizontal="center"/>
    </xf>
    <xf numFmtId="0" fontId="39" fillId="7" borderId="29" xfId="0" applyFont="1" applyFill="1" applyBorder="1" applyAlignment="1">
      <alignment horizontal="center"/>
    </xf>
    <xf numFmtId="0" fontId="35" fillId="3" borderId="0" xfId="0" applyFont="1" applyFill="1" applyAlignment="1">
      <alignment horizontal="center" vertical="center"/>
    </xf>
    <xf numFmtId="0" fontId="61" fillId="3" borderId="0" xfId="0" applyFont="1" applyFill="1" applyAlignment="1">
      <alignment horizontal="center" vertical="center" wrapText="1"/>
    </xf>
    <xf numFmtId="0" fontId="39" fillId="7" borderId="5" xfId="0" applyFont="1" applyFill="1" applyBorder="1" applyAlignment="1">
      <alignment horizontal="left"/>
    </xf>
    <xf numFmtId="0" fontId="39" fillId="7" borderId="7" xfId="0" applyFont="1" applyFill="1" applyBorder="1" applyAlignment="1">
      <alignment horizontal="left"/>
    </xf>
    <xf numFmtId="0" fontId="37" fillId="0" borderId="0" xfId="0" applyFont="1" applyAlignment="1">
      <alignment horizontal="left"/>
    </xf>
    <xf numFmtId="0" fontId="37" fillId="0" borderId="9" xfId="0" applyFont="1" applyBorder="1" applyAlignment="1">
      <alignment horizontal="left"/>
    </xf>
    <xf numFmtId="0" fontId="39" fillId="0" borderId="15" xfId="0" applyFont="1" applyBorder="1" applyAlignment="1">
      <alignment horizontal="center"/>
    </xf>
    <xf numFmtId="0" fontId="39" fillId="0" borderId="1" xfId="0" applyFont="1" applyBorder="1" applyAlignment="1">
      <alignment horizontal="center"/>
    </xf>
    <xf numFmtId="0" fontId="63" fillId="0" borderId="19" xfId="0" applyFont="1" applyBorder="1" applyAlignment="1">
      <alignment horizontal="center" wrapText="1"/>
    </xf>
    <xf numFmtId="0" fontId="63" fillId="0" borderId="20" xfId="0" applyFont="1" applyBorder="1" applyAlignment="1">
      <alignment horizontal="center" wrapText="1"/>
    </xf>
    <xf numFmtId="4" fontId="39" fillId="0" borderId="19" xfId="0" applyNumberFormat="1" applyFont="1" applyBorder="1" applyAlignment="1">
      <alignment horizontal="center" wrapText="1"/>
    </xf>
    <xf numFmtId="4" fontId="39" fillId="0" borderId="16" xfId="0" applyNumberFormat="1" applyFont="1" applyBorder="1" applyAlignment="1">
      <alignment horizontal="center" wrapText="1"/>
    </xf>
    <xf numFmtId="0" fontId="39" fillId="0" borderId="15" xfId="0" applyFont="1" applyBorder="1" applyAlignment="1">
      <alignment horizontal="center" vertical="center" wrapText="1"/>
    </xf>
    <xf numFmtId="0" fontId="39" fillId="0" borderId="1" xfId="0" applyFont="1" applyBorder="1" applyAlignment="1">
      <alignment horizontal="center" vertical="center" wrapText="1"/>
    </xf>
    <xf numFmtId="4" fontId="39" fillId="0" borderId="15" xfId="0" applyNumberFormat="1" applyFont="1" applyBorder="1" applyAlignment="1">
      <alignment horizontal="center" wrapText="1"/>
    </xf>
    <xf numFmtId="4" fontId="39" fillId="0" borderId="1" xfId="0" applyNumberFormat="1" applyFont="1" applyBorder="1" applyAlignment="1">
      <alignment horizontal="center" wrapText="1"/>
    </xf>
    <xf numFmtId="4" fontId="39" fillId="0" borderId="29" xfId="0" applyNumberFormat="1" applyFont="1" applyBorder="1" applyAlignment="1">
      <alignment horizontal="center" wrapText="1"/>
    </xf>
    <xf numFmtId="4" fontId="39" fillId="0" borderId="17" xfId="0" applyNumberFormat="1" applyFont="1" applyBorder="1" applyAlignment="1">
      <alignment horizontal="center" wrapText="1"/>
    </xf>
    <xf numFmtId="0" fontId="37" fillId="0" borderId="14" xfId="0" applyFont="1" applyBorder="1" applyAlignment="1">
      <alignment horizontal="left"/>
    </xf>
    <xf numFmtId="0" fontId="37" fillId="0" borderId="24" xfId="0" applyFont="1" applyBorder="1" applyAlignment="1">
      <alignment horizontal="left"/>
    </xf>
    <xf numFmtId="0" fontId="37" fillId="0" borderId="1" xfId="0" applyFont="1" applyBorder="1" applyAlignment="1">
      <alignment horizontal="left"/>
    </xf>
    <xf numFmtId="0" fontId="37" fillId="0" borderId="17" xfId="0" applyFont="1" applyBorder="1" applyAlignment="1">
      <alignment horizontal="left"/>
    </xf>
    <xf numFmtId="0" fontId="37" fillId="0" borderId="5" xfId="0" applyFont="1" applyBorder="1" applyAlignment="1">
      <alignment horizontal="left"/>
    </xf>
    <xf numFmtId="0" fontId="37" fillId="0" borderId="6" xfId="0" applyFont="1" applyBorder="1" applyAlignment="1">
      <alignment horizontal="left"/>
    </xf>
    <xf numFmtId="0" fontId="37" fillId="0" borderId="18" xfId="0" applyFont="1" applyBorder="1" applyAlignment="1">
      <alignment horizontal="left"/>
    </xf>
    <xf numFmtId="0" fontId="67" fillId="0" borderId="1" xfId="0" applyFont="1" applyBorder="1" applyAlignment="1">
      <alignment horizontal="left"/>
    </xf>
    <xf numFmtId="0" fontId="67" fillId="0" borderId="17" xfId="0" applyFont="1" applyBorder="1" applyAlignment="1">
      <alignment horizontal="left"/>
    </xf>
    <xf numFmtId="0" fontId="39" fillId="0" borderId="21" xfId="0" applyFont="1" applyBorder="1" applyAlignment="1">
      <alignment horizontal="center"/>
    </xf>
    <xf numFmtId="0" fontId="39" fillId="0" borderId="22" xfId="0" applyFont="1" applyBorder="1" applyAlignment="1">
      <alignment horizontal="center"/>
    </xf>
    <xf numFmtId="0" fontId="39" fillId="0" borderId="23" xfId="0" applyFont="1" applyBorder="1" applyAlignment="1">
      <alignment horizontal="center"/>
    </xf>
    <xf numFmtId="2" fontId="39" fillId="0" borderId="15" xfId="0" applyNumberFormat="1" applyFont="1" applyBorder="1" applyAlignment="1">
      <alignment horizontal="center"/>
    </xf>
    <xf numFmtId="2" fontId="39" fillId="0" borderId="1" xfId="0" applyNumberFormat="1" applyFont="1" applyBorder="1" applyAlignment="1">
      <alignment horizontal="center"/>
    </xf>
    <xf numFmtId="2" fontId="39" fillId="16" borderId="25" xfId="0" applyNumberFormat="1" applyFont="1" applyFill="1" applyBorder="1" applyAlignment="1">
      <alignment horizontal="center"/>
    </xf>
    <xf numFmtId="2" fontId="39" fillId="16" borderId="41" xfId="0" applyNumberFormat="1" applyFont="1" applyFill="1" applyBorder="1" applyAlignment="1">
      <alignment horizontal="center"/>
    </xf>
    <xf numFmtId="2" fontId="39" fillId="16" borderId="33" xfId="0" applyNumberFormat="1" applyFont="1" applyFill="1" applyBorder="1" applyAlignment="1">
      <alignment horizontal="center"/>
    </xf>
    <xf numFmtId="0" fontId="8" fillId="0" borderId="0" xfId="0" applyFont="1" applyAlignment="1">
      <alignment horizontal="center"/>
    </xf>
    <xf numFmtId="0" fontId="31" fillId="10" borderId="0" xfId="0" applyFont="1" applyFill="1" applyAlignment="1">
      <alignment horizontal="center" wrapText="1"/>
    </xf>
    <xf numFmtId="0" fontId="35" fillId="0" borderId="0" xfId="0" applyFont="1" applyAlignment="1">
      <alignment horizontal="center" vertical="center"/>
    </xf>
    <xf numFmtId="2" fontId="37" fillId="0" borderId="16" xfId="0" applyNumberFormat="1" applyFont="1" applyBorder="1" applyAlignment="1">
      <alignment horizontal="left"/>
    </xf>
    <xf numFmtId="2" fontId="37" fillId="0" borderId="1" xfId="0" applyNumberFormat="1" applyFont="1" applyBorder="1" applyAlignment="1">
      <alignment horizontal="left"/>
    </xf>
    <xf numFmtId="2" fontId="37" fillId="0" borderId="20" xfId="0" applyNumberFormat="1" applyFont="1" applyBorder="1" applyAlignment="1">
      <alignment horizontal="left"/>
    </xf>
    <xf numFmtId="2" fontId="37" fillId="0" borderId="2" xfId="0" applyNumberFormat="1" applyFont="1" applyBorder="1" applyAlignment="1">
      <alignment horizontal="left"/>
    </xf>
    <xf numFmtId="164" fontId="60" fillId="16" borderId="1" xfId="0" applyNumberFormat="1" applyFont="1" applyFill="1" applyBorder="1" applyAlignment="1">
      <alignment horizontal="left"/>
    </xf>
    <xf numFmtId="0" fontId="60" fillId="16" borderId="17" xfId="0" applyFont="1" applyFill="1" applyBorder="1" applyAlignment="1">
      <alignment horizontal="left"/>
    </xf>
    <xf numFmtId="164" fontId="60" fillId="16" borderId="2" xfId="0" applyNumberFormat="1" applyFont="1" applyFill="1" applyBorder="1" applyAlignment="1">
      <alignment horizontal="left"/>
    </xf>
    <xf numFmtId="0" fontId="60" fillId="16" borderId="34" xfId="0" applyFont="1" applyFill="1" applyBorder="1" applyAlignment="1">
      <alignment horizontal="left"/>
    </xf>
  </cellXfs>
  <cellStyles count="33">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91CBE2B8-15B6-45A0-9731-4B256720E093}"/>
  </cellStyles>
  <dxfs count="1">
    <dxf>
      <font>
        <b/>
        <i val="0"/>
        <condense val="0"/>
        <extend val="0"/>
        <color indexed="10"/>
      </font>
    </dxf>
  </dxfs>
  <tableStyles count="0" defaultTableStyle="TableStyleMedium9" defaultPivotStyle="PivotStyleLight16"/>
  <colors>
    <mruColors>
      <color rgb="FF00D739"/>
      <color rgb="FF006362"/>
      <color rgb="FF6FF3A3"/>
      <color rgb="FF327F5E"/>
      <color rgb="FF63666A"/>
      <color rgb="FF48A935"/>
      <color rgb="FF004B87"/>
      <color rgb="FF00DC00"/>
      <color rgb="FFCE0058"/>
      <color rgb="FF824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0</xdr:row>
      <xdr:rowOff>88900</xdr:rowOff>
    </xdr:from>
    <xdr:to>
      <xdr:col>2</xdr:col>
      <xdr:colOff>523875</xdr:colOff>
      <xdr:row>0</xdr:row>
      <xdr:rowOff>531813</xdr:rowOff>
    </xdr:to>
    <xdr:pic>
      <xdr:nvPicPr>
        <xdr:cNvPr id="3" name="Picture 2">
          <a:extLst>
            <a:ext uri="{FF2B5EF4-FFF2-40B4-BE49-F238E27FC236}">
              <a16:creationId xmlns:a16="http://schemas.microsoft.com/office/drawing/2014/main" id="{397A7A92-FC19-4D0D-8FFB-3C367E791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88900"/>
          <a:ext cx="787400" cy="442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63500</xdr:rowOff>
    </xdr:from>
    <xdr:to>
      <xdr:col>2</xdr:col>
      <xdr:colOff>533400</xdr:colOff>
      <xdr:row>0</xdr:row>
      <xdr:rowOff>503238</xdr:rowOff>
    </xdr:to>
    <xdr:pic>
      <xdr:nvPicPr>
        <xdr:cNvPr id="3" name="Picture 2">
          <a:extLst>
            <a:ext uri="{FF2B5EF4-FFF2-40B4-BE49-F238E27FC236}">
              <a16:creationId xmlns:a16="http://schemas.microsoft.com/office/drawing/2014/main" id="{C406AD5D-C476-40FB-B5F7-8D5C366CB4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63500"/>
          <a:ext cx="787400" cy="442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0</xdr:row>
      <xdr:rowOff>95250</xdr:rowOff>
    </xdr:from>
    <xdr:to>
      <xdr:col>2</xdr:col>
      <xdr:colOff>619125</xdr:colOff>
      <xdr:row>0</xdr:row>
      <xdr:rowOff>541338</xdr:rowOff>
    </xdr:to>
    <xdr:pic>
      <xdr:nvPicPr>
        <xdr:cNvPr id="4" name="Picture 3">
          <a:extLst>
            <a:ext uri="{FF2B5EF4-FFF2-40B4-BE49-F238E27FC236}">
              <a16:creationId xmlns:a16="http://schemas.microsoft.com/office/drawing/2014/main" id="{7FBFBE2A-25E4-41AE-AC06-65C43493A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95250"/>
          <a:ext cx="787400" cy="4429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82550</xdr:rowOff>
    </xdr:from>
    <xdr:to>
      <xdr:col>2</xdr:col>
      <xdr:colOff>704850</xdr:colOff>
      <xdr:row>0</xdr:row>
      <xdr:rowOff>522288</xdr:rowOff>
    </xdr:to>
    <xdr:pic>
      <xdr:nvPicPr>
        <xdr:cNvPr id="3" name="Picture 2">
          <a:extLst>
            <a:ext uri="{FF2B5EF4-FFF2-40B4-BE49-F238E27FC236}">
              <a16:creationId xmlns:a16="http://schemas.microsoft.com/office/drawing/2014/main" id="{F1FF8495-CA44-4B43-B36C-6EF194121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82550"/>
          <a:ext cx="787400" cy="4429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74789</xdr:colOff>
      <xdr:row>0</xdr:row>
      <xdr:rowOff>57150</xdr:rowOff>
    </xdr:from>
    <xdr:to>
      <xdr:col>2</xdr:col>
      <xdr:colOff>217664</xdr:colOff>
      <xdr:row>3</xdr:row>
      <xdr:rowOff>46038</xdr:rowOff>
    </xdr:to>
    <xdr:pic>
      <xdr:nvPicPr>
        <xdr:cNvPr id="3" name="Picture 2">
          <a:extLst>
            <a:ext uri="{FF2B5EF4-FFF2-40B4-BE49-F238E27FC236}">
              <a16:creationId xmlns:a16="http://schemas.microsoft.com/office/drawing/2014/main" id="{0DC87C28-4929-4F57-9290-D399E4A65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567" y="57150"/>
          <a:ext cx="788811" cy="4513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1</xdr:col>
      <xdr:colOff>866775</xdr:colOff>
      <xdr:row>3</xdr:row>
      <xdr:rowOff>141288</xdr:rowOff>
    </xdr:to>
    <xdr:pic>
      <xdr:nvPicPr>
        <xdr:cNvPr id="4" name="Picture 3">
          <a:extLst>
            <a:ext uri="{FF2B5EF4-FFF2-40B4-BE49-F238E27FC236}">
              <a16:creationId xmlns:a16="http://schemas.microsoft.com/office/drawing/2014/main" id="{7D5E7CED-D39E-4377-BFB0-5651C85D3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200"/>
          <a:ext cx="787400" cy="4429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84377</xdr:colOff>
      <xdr:row>0</xdr:row>
      <xdr:rowOff>62922</xdr:rowOff>
    </xdr:from>
    <xdr:to>
      <xdr:col>1</xdr:col>
      <xdr:colOff>874952</xdr:colOff>
      <xdr:row>3</xdr:row>
      <xdr:rowOff>131185</xdr:rowOff>
    </xdr:to>
    <xdr:pic>
      <xdr:nvPicPr>
        <xdr:cNvPr id="4" name="Picture 3">
          <a:extLst>
            <a:ext uri="{FF2B5EF4-FFF2-40B4-BE49-F238E27FC236}">
              <a16:creationId xmlns:a16="http://schemas.microsoft.com/office/drawing/2014/main" id="{911724BE-5F6F-4744-A344-EE7F53A58B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44" y="62922"/>
          <a:ext cx="790575" cy="449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9"/>
  <sheetViews>
    <sheetView showGridLines="0" showRowColHeaders="0" tabSelected="1" showWhiteSpace="0" topLeftCell="A2" zoomScaleNormal="100" workbookViewId="0">
      <selection activeCell="D9" sqref="D9"/>
    </sheetView>
  </sheetViews>
  <sheetFormatPr defaultColWidth="0" defaultRowHeight="11.45" zeroHeight="1"/>
  <cols>
    <col min="1" max="1" width="1.85546875" style="2" customWidth="1"/>
    <col min="2" max="2" width="5.42578125" style="21" customWidth="1"/>
    <col min="3" max="3" width="54.42578125" style="2" customWidth="1"/>
    <col min="4" max="4" width="19.5703125" style="25" customWidth="1"/>
    <col min="5" max="5" width="2.5703125" style="2" customWidth="1"/>
    <col min="6" max="6" width="75" style="19" customWidth="1"/>
    <col min="7" max="16384" width="9.42578125" style="2" hidden="1"/>
  </cols>
  <sheetData>
    <row r="1" spans="2:6" ht="47.1" customHeight="1">
      <c r="C1" s="28"/>
    </row>
    <row r="2" spans="2:6" ht="30" customHeight="1">
      <c r="B2" s="306" t="s">
        <v>0</v>
      </c>
      <c r="C2" s="307"/>
      <c r="D2" s="308"/>
    </row>
    <row r="3" spans="2:6" ht="14.85" customHeight="1">
      <c r="B3" s="20"/>
      <c r="C3" s="310" t="s">
        <v>1</v>
      </c>
      <c r="D3" s="311"/>
    </row>
    <row r="4" spans="2:6" ht="15" customHeight="1">
      <c r="B4" s="20"/>
      <c r="C4" s="312"/>
      <c r="D4" s="312"/>
      <c r="F4" s="275" t="s">
        <v>2</v>
      </c>
    </row>
    <row r="5" spans="2:6" ht="15" customHeight="1">
      <c r="C5" s="61" t="s">
        <v>3</v>
      </c>
      <c r="D5" s="62">
        <v>29</v>
      </c>
      <c r="F5" s="260" t="s">
        <v>4</v>
      </c>
    </row>
    <row r="6" spans="2:6" ht="15" customHeight="1">
      <c r="C6" s="61" t="s">
        <v>5</v>
      </c>
      <c r="D6" s="63">
        <v>365</v>
      </c>
      <c r="F6" s="260" t="s">
        <v>6</v>
      </c>
    </row>
    <row r="7" spans="2:6" ht="15" customHeight="1">
      <c r="C7" s="61" t="s">
        <v>7</v>
      </c>
      <c r="D7" s="62">
        <v>365</v>
      </c>
      <c r="F7" s="260" t="s">
        <v>8</v>
      </c>
    </row>
    <row r="8" spans="2:6" ht="15" customHeight="1">
      <c r="C8" s="61" t="s">
        <v>9</v>
      </c>
      <c r="D8" s="64">
        <v>233000</v>
      </c>
      <c r="F8" s="260" t="s">
        <v>10</v>
      </c>
    </row>
    <row r="9" spans="2:6" ht="15" customHeight="1">
      <c r="C9" s="61" t="s">
        <v>11</v>
      </c>
      <c r="D9" s="64"/>
      <c r="F9" s="260" t="s">
        <v>12</v>
      </c>
    </row>
    <row r="10" spans="2:6" ht="15" customHeight="1">
      <c r="C10" s="61" t="s">
        <v>13</v>
      </c>
      <c r="D10" s="64"/>
      <c r="F10" s="260" t="s">
        <v>14</v>
      </c>
    </row>
    <row r="11" spans="2:6" ht="15" customHeight="1">
      <c r="C11" s="61" t="s">
        <v>15</v>
      </c>
      <c r="D11" s="64">
        <v>0</v>
      </c>
      <c r="F11" s="260" t="s">
        <v>16</v>
      </c>
    </row>
    <row r="12" spans="2:6" ht="15" customHeight="1">
      <c r="C12" s="61" t="s">
        <v>17</v>
      </c>
      <c r="D12" s="64"/>
      <c r="F12" s="260" t="s">
        <v>18</v>
      </c>
    </row>
    <row r="13" spans="2:6" ht="15" customHeight="1">
      <c r="C13" s="61" t="s">
        <v>19</v>
      </c>
      <c r="D13" s="64"/>
      <c r="F13" s="260" t="s">
        <v>20</v>
      </c>
    </row>
    <row r="14" spans="2:6" ht="15" customHeight="1">
      <c r="C14" s="61" t="s">
        <v>21</v>
      </c>
      <c r="D14" s="64">
        <v>0</v>
      </c>
      <c r="F14" s="260" t="s">
        <v>22</v>
      </c>
    </row>
    <row r="15" spans="2:6" ht="15" customHeight="1">
      <c r="C15" s="61" t="s">
        <v>23</v>
      </c>
      <c r="D15" s="64"/>
      <c r="F15" s="260" t="s">
        <v>24</v>
      </c>
    </row>
    <row r="16" spans="2:6" ht="15" customHeight="1">
      <c r="C16" s="61" t="s">
        <v>25</v>
      </c>
      <c r="D16" s="64"/>
      <c r="F16" s="260" t="s">
        <v>26</v>
      </c>
    </row>
    <row r="17" spans="2:6" ht="15" customHeight="1">
      <c r="C17" s="61" t="s">
        <v>27</v>
      </c>
      <c r="D17" s="64"/>
      <c r="F17" s="260" t="s">
        <v>28</v>
      </c>
    </row>
    <row r="18" spans="2:6" ht="15" customHeight="1">
      <c r="C18" s="61" t="s">
        <v>29</v>
      </c>
      <c r="D18" s="65"/>
      <c r="F18" s="260" t="s">
        <v>30</v>
      </c>
    </row>
    <row r="19" spans="2:6" ht="15" customHeight="1">
      <c r="C19" s="22"/>
      <c r="D19" s="23"/>
    </row>
    <row r="20" spans="2:6" ht="15" customHeight="1" thickBot="1">
      <c r="B20" s="67" t="s">
        <v>31</v>
      </c>
      <c r="C20" s="67" t="s">
        <v>32</v>
      </c>
      <c r="D20" s="68">
        <f>IF(ISERROR(+D61),0,+D61)</f>
        <v>24704.999999999996</v>
      </c>
      <c r="F20" s="2"/>
    </row>
    <row r="21" spans="2:6" ht="15" customHeight="1" thickTop="1">
      <c r="B21" s="69"/>
      <c r="C21" s="70"/>
      <c r="D21" s="71"/>
      <c r="F21" s="29"/>
    </row>
    <row r="22" spans="2:6" ht="15" customHeight="1">
      <c r="B22" s="69"/>
      <c r="C22" s="69" t="s">
        <v>33</v>
      </c>
      <c r="D22" s="72"/>
      <c r="F22" s="2"/>
    </row>
    <row r="23" spans="2:6" ht="15" customHeight="1">
      <c r="B23" s="73"/>
      <c r="C23" s="192" t="s">
        <v>34</v>
      </c>
      <c r="D23" s="193"/>
      <c r="F23" s="2"/>
    </row>
    <row r="24" spans="2:6">
      <c r="B24" s="74"/>
      <c r="C24" s="75" t="s">
        <v>35</v>
      </c>
      <c r="D24" s="76">
        <f>+D8</f>
        <v>233000</v>
      </c>
      <c r="F24" s="2"/>
    </row>
    <row r="25" spans="2:6">
      <c r="B25" s="74" t="s">
        <v>36</v>
      </c>
      <c r="C25" s="75" t="s">
        <v>37</v>
      </c>
      <c r="D25" s="76">
        <f>+D9</f>
        <v>0</v>
      </c>
      <c r="F25" s="2"/>
    </row>
    <row r="26" spans="2:6">
      <c r="B26" s="74" t="s">
        <v>36</v>
      </c>
      <c r="C26" s="75" t="s">
        <v>38</v>
      </c>
      <c r="D26" s="76">
        <f>+D10</f>
        <v>0</v>
      </c>
      <c r="F26" s="2"/>
    </row>
    <row r="27" spans="2:6">
      <c r="B27" s="74" t="s">
        <v>36</v>
      </c>
      <c r="C27" s="75" t="s">
        <v>39</v>
      </c>
      <c r="D27" s="76">
        <f t="shared" ref="D27:D30" si="0">+D11</f>
        <v>0</v>
      </c>
      <c r="F27" s="2"/>
    </row>
    <row r="28" spans="2:6">
      <c r="B28" s="74" t="s">
        <v>36</v>
      </c>
      <c r="C28" s="75" t="s">
        <v>40</v>
      </c>
      <c r="D28" s="76">
        <f t="shared" si="0"/>
        <v>0</v>
      </c>
      <c r="F28" s="2"/>
    </row>
    <row r="29" spans="2:6">
      <c r="B29" s="74" t="s">
        <v>36</v>
      </c>
      <c r="C29" s="75" t="s">
        <v>41</v>
      </c>
      <c r="D29" s="76">
        <f t="shared" si="0"/>
        <v>0</v>
      </c>
      <c r="F29" s="2"/>
    </row>
    <row r="30" spans="2:6">
      <c r="B30" s="74" t="s">
        <v>42</v>
      </c>
      <c r="C30" s="75" t="s">
        <v>43</v>
      </c>
      <c r="D30" s="76">
        <f t="shared" si="0"/>
        <v>0</v>
      </c>
      <c r="F30" s="2"/>
    </row>
    <row r="31" spans="2:6">
      <c r="B31" s="74" t="s">
        <v>31</v>
      </c>
      <c r="C31" s="75" t="s">
        <v>44</v>
      </c>
      <c r="D31" s="76">
        <f>SUM(D24:D29)-D30</f>
        <v>233000</v>
      </c>
      <c r="F31" s="2"/>
    </row>
    <row r="32" spans="2:6">
      <c r="B32" s="74" t="s">
        <v>45</v>
      </c>
      <c r="C32" s="75" t="s">
        <v>46</v>
      </c>
      <c r="D32" s="76">
        <f>+D7</f>
        <v>365</v>
      </c>
      <c r="F32" s="2"/>
    </row>
    <row r="33" spans="2:6">
      <c r="B33" s="74" t="s">
        <v>47</v>
      </c>
      <c r="C33" s="75" t="s">
        <v>48</v>
      </c>
      <c r="D33" s="77">
        <f>+D6</f>
        <v>365</v>
      </c>
      <c r="F33" s="2"/>
    </row>
    <row r="34" spans="2:6">
      <c r="B34" s="74" t="s">
        <v>31</v>
      </c>
      <c r="C34" s="75" t="s">
        <v>49</v>
      </c>
      <c r="D34" s="76">
        <f>D31*D32/D33</f>
        <v>233000</v>
      </c>
      <c r="F34" s="2"/>
    </row>
    <row r="35" spans="2:6">
      <c r="B35" s="74"/>
      <c r="C35" s="194" t="s">
        <v>50</v>
      </c>
      <c r="D35" s="193"/>
      <c r="F35" s="2"/>
    </row>
    <row r="36" spans="2:6">
      <c r="B36" s="74" t="s">
        <v>42</v>
      </c>
      <c r="C36" s="75" t="s">
        <v>51</v>
      </c>
      <c r="D36" s="76">
        <f>LOOKUP(D$34,Tax_Tables!B$6:B$12,Tax_Tables!E$6:E$12)</f>
        <v>0</v>
      </c>
      <c r="F36" s="28"/>
    </row>
    <row r="37" spans="2:6">
      <c r="B37" s="74" t="s">
        <v>45</v>
      </c>
      <c r="C37" s="75" t="s">
        <v>52</v>
      </c>
      <c r="D37" s="76">
        <f>LOOKUP(D$34,Tax_Tables!B$6:B$12,Tax_Tables!D$6:D$12)</f>
        <v>0.18</v>
      </c>
    </row>
    <row r="38" spans="2:6">
      <c r="B38" s="74" t="s">
        <v>36</v>
      </c>
      <c r="C38" s="75" t="s">
        <v>53</v>
      </c>
      <c r="D38" s="76">
        <f>LOOKUP(D$34,Tax_Tables!B$6:B$12,Tax_Tables!C$6:C$12)</f>
        <v>0</v>
      </c>
    </row>
    <row r="39" spans="2:6">
      <c r="B39" s="74" t="s">
        <v>42</v>
      </c>
      <c r="C39" s="75" t="s">
        <v>54</v>
      </c>
      <c r="D39" s="76">
        <f>IF(D5=0,0,LOOKUP($D$5,Tax_Tables!G6:G9,Tax_Tables!H6:H9))</f>
        <v>17235</v>
      </c>
    </row>
    <row r="40" spans="2:6">
      <c r="B40" s="74" t="s">
        <v>31</v>
      </c>
      <c r="C40" s="75" t="s">
        <v>55</v>
      </c>
      <c r="D40" s="76">
        <f>IF(((D34-D36)*(D37)+(D38)-D39)&lt;0,0,(D34-D36)*(D37)+(D38)-D39)</f>
        <v>24705</v>
      </c>
    </row>
    <row r="41" spans="2:6">
      <c r="B41" s="74" t="s">
        <v>47</v>
      </c>
      <c r="C41" s="75" t="s">
        <v>46</v>
      </c>
      <c r="D41" s="76">
        <f>D32</f>
        <v>365</v>
      </c>
    </row>
    <row r="42" spans="2:6">
      <c r="B42" s="74" t="s">
        <v>45</v>
      </c>
      <c r="C42" s="75" t="s">
        <v>48</v>
      </c>
      <c r="D42" s="77">
        <f>D33</f>
        <v>365</v>
      </c>
      <c r="F42" s="24"/>
    </row>
    <row r="43" spans="2:6">
      <c r="B43" s="74" t="s">
        <v>31</v>
      </c>
      <c r="C43" s="75" t="s">
        <v>56</v>
      </c>
      <c r="D43" s="76">
        <f>D40/D41*D42</f>
        <v>24704.999999999996</v>
      </c>
    </row>
    <row r="44" spans="2:6">
      <c r="B44" s="74"/>
      <c r="C44" s="194" t="s">
        <v>57</v>
      </c>
      <c r="D44" s="193"/>
    </row>
    <row r="45" spans="2:6">
      <c r="B45" s="74"/>
      <c r="C45" s="75" t="s">
        <v>58</v>
      </c>
      <c r="D45" s="76">
        <f>D34</f>
        <v>233000</v>
      </c>
    </row>
    <row r="46" spans="2:6">
      <c r="B46" s="74" t="s">
        <v>36</v>
      </c>
      <c r="C46" s="75" t="s">
        <v>59</v>
      </c>
      <c r="D46" s="76">
        <f>+D15</f>
        <v>0</v>
      </c>
    </row>
    <row r="47" spans="2:6">
      <c r="B47" s="74" t="s">
        <v>31</v>
      </c>
      <c r="C47" s="75" t="s">
        <v>60</v>
      </c>
      <c r="D47" s="76">
        <f>SUM(D45:D46)</f>
        <v>233000</v>
      </c>
    </row>
    <row r="48" spans="2:6">
      <c r="B48" s="74"/>
      <c r="C48" s="194" t="s">
        <v>61</v>
      </c>
      <c r="D48" s="193"/>
    </row>
    <row r="49" spans="2:6">
      <c r="B49" s="74" t="s">
        <v>42</v>
      </c>
      <c r="C49" s="75" t="s">
        <v>62</v>
      </c>
      <c r="D49" s="76">
        <f>LOOKUP(D$47,Tax_Tables!B$6:B$12,Tax_Tables!E$6:E$12)</f>
        <v>0</v>
      </c>
    </row>
    <row r="50" spans="2:6">
      <c r="B50" s="74" t="s">
        <v>45</v>
      </c>
      <c r="C50" s="75" t="s">
        <v>52</v>
      </c>
      <c r="D50" s="76">
        <f>LOOKUP(D$47,Tax_Tables!B$6:B$12,Tax_Tables!D$6:D$12)</f>
        <v>0.18</v>
      </c>
    </row>
    <row r="51" spans="2:6">
      <c r="B51" s="74" t="s">
        <v>36</v>
      </c>
      <c r="C51" s="75" t="s">
        <v>63</v>
      </c>
      <c r="D51" s="76">
        <f>LOOKUP(D$47,Tax_Tables!B$6:B$12,Tax_Tables!C$6:C$12)</f>
        <v>0</v>
      </c>
    </row>
    <row r="52" spans="2:6">
      <c r="B52" s="74" t="s">
        <v>42</v>
      </c>
      <c r="C52" s="75" t="s">
        <v>54</v>
      </c>
      <c r="D52" s="76">
        <f>IF(D5=0,0,LOOKUP($D$5,Tax_Tables!G6:G9,Tax_Tables!H6:H9))</f>
        <v>17235</v>
      </c>
    </row>
    <row r="53" spans="2:6">
      <c r="B53" s="74" t="s">
        <v>31</v>
      </c>
      <c r="C53" s="75" t="s">
        <v>64</v>
      </c>
      <c r="D53" s="76">
        <f>IF(((D47-D49)*(D50)+(D51)-D52)&lt;0,0,(D47-D49)*(D50)+(D51)-D52)</f>
        <v>24705</v>
      </c>
      <c r="F53" s="2"/>
    </row>
    <row r="54" spans="2:6">
      <c r="B54" s="74" t="s">
        <v>42</v>
      </c>
      <c r="C54" s="75" t="s">
        <v>65</v>
      </c>
      <c r="D54" s="76">
        <f>D40</f>
        <v>24705</v>
      </c>
      <c r="F54" s="2"/>
    </row>
    <row r="55" spans="2:6">
      <c r="B55" s="74" t="s">
        <v>31</v>
      </c>
      <c r="C55" s="75" t="s">
        <v>66</v>
      </c>
      <c r="D55" s="78">
        <f>IF(D53&lt;0,0,D53-D54)</f>
        <v>0</v>
      </c>
      <c r="F55" s="2"/>
    </row>
    <row r="56" spans="2:6">
      <c r="B56" s="69"/>
      <c r="C56" s="79"/>
      <c r="D56" s="80"/>
    </row>
    <row r="57" spans="2:6">
      <c r="B57" s="81"/>
      <c r="C57" s="82" t="s">
        <v>67</v>
      </c>
      <c r="D57" s="83">
        <f>IF(D55&lt;0,D43,IF(D43&lt;0,0,D43+D55))</f>
        <v>24704.999999999996</v>
      </c>
      <c r="F57" s="2"/>
    </row>
    <row r="58" spans="2:6">
      <c r="B58" s="74" t="s">
        <v>42</v>
      </c>
      <c r="C58" s="75" t="s">
        <v>68</v>
      </c>
      <c r="D58" s="84">
        <f>+D17+D18</f>
        <v>0</v>
      </c>
      <c r="F58" s="2"/>
    </row>
    <row r="59" spans="2:6">
      <c r="B59" s="74" t="s">
        <v>31</v>
      </c>
      <c r="C59" s="75" t="s">
        <v>69</v>
      </c>
      <c r="D59" s="84">
        <f>IF(D57-D58&lt;0,0,+D57-D58)</f>
        <v>24704.999999999996</v>
      </c>
      <c r="F59" s="2"/>
    </row>
    <row r="60" spans="2:6">
      <c r="B60" s="74" t="s">
        <v>42</v>
      </c>
      <c r="C60" s="75" t="s">
        <v>70</v>
      </c>
      <c r="D60" s="84">
        <f>+D16</f>
        <v>0</v>
      </c>
      <c r="F60" s="2"/>
    </row>
    <row r="61" spans="2:6" ht="12" thickBot="1">
      <c r="B61" s="74" t="s">
        <v>31</v>
      </c>
      <c r="C61" s="194" t="s">
        <v>32</v>
      </c>
      <c r="D61" s="195">
        <f>IF(AND(D59-D60&lt;0,(D59-D60)&lt;(D60*-1)),D60*-1,D59-D60)</f>
        <v>24704.999999999996</v>
      </c>
      <c r="F61" s="2"/>
    </row>
    <row r="62" spans="2:6" ht="12" thickTop="1">
      <c r="F62" s="2"/>
    </row>
    <row r="63" spans="2:6"/>
    <row r="64" spans="2:6">
      <c r="B64" s="261" t="s">
        <v>71</v>
      </c>
      <c r="C64" s="262"/>
      <c r="D64" s="263"/>
      <c r="E64" s="262"/>
      <c r="F64" s="264"/>
    </row>
    <row r="65" spans="2:6" ht="22.35" customHeight="1">
      <c r="B65" s="309" t="s">
        <v>72</v>
      </c>
      <c r="C65" s="309"/>
      <c r="D65" s="309"/>
      <c r="E65" s="309"/>
      <c r="F65" s="309"/>
    </row>
    <row r="66" spans="2:6">
      <c r="B66" s="261" t="s">
        <v>73</v>
      </c>
      <c r="C66" s="262"/>
      <c r="D66" s="263"/>
      <c r="E66" s="262"/>
      <c r="F66" s="264"/>
    </row>
    <row r="67" spans="2:6">
      <c r="B67" s="294" t="s">
        <v>74</v>
      </c>
      <c r="C67" s="298"/>
      <c r="D67" s="303"/>
      <c r="E67" s="298"/>
      <c r="F67" s="304"/>
    </row>
    <row r="68" spans="2:6">
      <c r="B68" s="298" t="s">
        <v>75</v>
      </c>
      <c r="C68" s="298"/>
      <c r="D68" s="303"/>
      <c r="E68" s="298"/>
      <c r="F68" s="304"/>
    </row>
    <row r="69" spans="2:6"/>
  </sheetData>
  <sheetProtection algorithmName="SHA-512" hashValue="yNjLYCYbZ9wohE+7nQUWBsY7hkwM82abt2h5+srgKrXKQ0kQwx/EnSoD1AM6VJ+o5pj4tZEtSSfNq8W89r/Olg==" saltValue="wWdoTj443TbITFCte18P2w==" spinCount="100000" sheet="1" selectLockedCells="1"/>
  <mergeCells count="3">
    <mergeCell ref="B2:D2"/>
    <mergeCell ref="B65:F65"/>
    <mergeCell ref="C3:D4"/>
  </mergeCells>
  <pageMargins left="0.7" right="0.7" top="0.55833333333333335" bottom="0.75" header="0.3" footer="0.3"/>
  <pageSetup paperSize="9" scale="61"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88"/>
  <sheetViews>
    <sheetView showGridLines="0" showRowColHeaders="0" zoomScaleNormal="100" workbookViewId="0">
      <selection activeCell="D7" sqref="D7"/>
    </sheetView>
  </sheetViews>
  <sheetFormatPr defaultColWidth="0" defaultRowHeight="10.5" zeroHeight="1"/>
  <cols>
    <col min="1" max="1" width="3.42578125" style="2" customWidth="1"/>
    <col min="2" max="2" width="4" style="42" customWidth="1"/>
    <col min="3" max="3" width="53.5703125" style="40" customWidth="1"/>
    <col min="4" max="4" width="12.5703125" style="40" customWidth="1"/>
    <col min="5" max="5" width="25.42578125" style="41" customWidth="1"/>
    <col min="6" max="6" width="31.42578125" style="38" customWidth="1"/>
    <col min="7" max="7" width="9.42578125" style="7" hidden="1" customWidth="1"/>
    <col min="8" max="20" width="0" style="7" hidden="1" customWidth="1"/>
    <col min="21" max="16384" width="9.42578125" style="2" hidden="1"/>
  </cols>
  <sheetData>
    <row r="1" spans="1:6" ht="45.6" customHeight="1">
      <c r="B1" s="9"/>
      <c r="C1" s="2"/>
      <c r="D1" s="2"/>
      <c r="E1" s="8"/>
      <c r="F1" s="7"/>
    </row>
    <row r="2" spans="1:6" s="26" customFormat="1" ht="25.5" customHeight="1">
      <c r="A2" s="57"/>
      <c r="B2" s="313" t="s">
        <v>76</v>
      </c>
      <c r="C2" s="314"/>
      <c r="D2" s="314"/>
      <c r="E2" s="315"/>
      <c r="F2" s="36"/>
    </row>
    <row r="3" spans="1:6" ht="14.85" customHeight="1">
      <c r="B3" s="320" t="s">
        <v>77</v>
      </c>
      <c r="C3" s="321"/>
      <c r="D3" s="321"/>
      <c r="E3" s="321"/>
    </row>
    <row r="4" spans="1:6" ht="19.5" customHeight="1">
      <c r="B4" s="322"/>
      <c r="C4" s="322"/>
      <c r="D4" s="322"/>
      <c r="E4" s="322"/>
    </row>
    <row r="5" spans="1:6" ht="12.95">
      <c r="B5" s="58"/>
      <c r="C5" s="59"/>
      <c r="D5" s="59"/>
      <c r="E5" s="60"/>
    </row>
    <row r="6" spans="1:6" ht="12.6">
      <c r="B6" s="85"/>
      <c r="C6" s="86" t="s">
        <v>78</v>
      </c>
      <c r="D6" s="87"/>
      <c r="E6" s="88"/>
    </row>
    <row r="7" spans="1:6" ht="12.6">
      <c r="B7" s="85"/>
      <c r="C7" s="87" t="s">
        <v>79</v>
      </c>
      <c r="D7" s="89">
        <v>100</v>
      </c>
      <c r="E7" s="88" t="s">
        <v>80</v>
      </c>
    </row>
    <row r="8" spans="1:6" ht="12.6">
      <c r="B8" s="85"/>
      <c r="C8" s="87" t="s">
        <v>81</v>
      </c>
      <c r="D8" s="89">
        <v>500</v>
      </c>
      <c r="E8" s="88"/>
    </row>
    <row r="9" spans="1:6" ht="12.6">
      <c r="B9" s="85"/>
      <c r="C9" s="87"/>
      <c r="D9" s="90">
        <f>D7+D8</f>
        <v>600</v>
      </c>
      <c r="E9" s="88" t="s">
        <v>82</v>
      </c>
    </row>
    <row r="10" spans="1:6" ht="12.6">
      <c r="B10" s="85"/>
      <c r="C10" s="87"/>
      <c r="D10" s="87"/>
      <c r="E10" s="88"/>
    </row>
    <row r="11" spans="1:6" ht="12.6">
      <c r="B11" s="85"/>
      <c r="C11" s="86" t="s">
        <v>83</v>
      </c>
      <c r="D11" s="91"/>
      <c r="E11" s="88"/>
    </row>
    <row r="12" spans="1:6" ht="12.6">
      <c r="B12" s="85"/>
      <c r="C12" s="87" t="s">
        <v>84</v>
      </c>
      <c r="D12" s="92"/>
      <c r="E12" s="88" t="s">
        <v>85</v>
      </c>
    </row>
    <row r="13" spans="1:6" ht="12.6">
      <c r="B13" s="85"/>
      <c r="C13" s="86" t="s">
        <v>86</v>
      </c>
      <c r="D13" s="91"/>
      <c r="E13" s="88"/>
    </row>
    <row r="14" spans="1:6" ht="12.6">
      <c r="B14" s="85"/>
      <c r="C14" s="87" t="s">
        <v>87</v>
      </c>
      <c r="D14" s="93"/>
      <c r="E14" s="94" t="s">
        <v>88</v>
      </c>
    </row>
    <row r="15" spans="1:6" ht="12.6">
      <c r="B15" s="85"/>
      <c r="C15" s="95"/>
      <c r="D15" s="96"/>
      <c r="E15" s="88"/>
    </row>
    <row r="16" spans="1:6" ht="12.6">
      <c r="B16" s="85"/>
      <c r="C16" s="97" t="s">
        <v>89</v>
      </c>
      <c r="D16" s="93">
        <v>500000</v>
      </c>
      <c r="E16" s="88" t="s">
        <v>90</v>
      </c>
    </row>
    <row r="17" spans="2:5" ht="12.6">
      <c r="B17" s="85"/>
      <c r="C17" s="98" t="s">
        <v>91</v>
      </c>
      <c r="D17" s="96"/>
      <c r="E17" s="88"/>
    </row>
    <row r="18" spans="2:5" ht="12.6">
      <c r="B18" s="99"/>
      <c r="C18" s="100"/>
      <c r="D18" s="101"/>
      <c r="E18" s="102"/>
    </row>
    <row r="19" spans="2:5" ht="12.6">
      <c r="B19" s="85"/>
      <c r="C19" s="87"/>
      <c r="D19" s="96"/>
      <c r="E19" s="88"/>
    </row>
    <row r="20" spans="2:5" ht="12.6">
      <c r="B20" s="85"/>
      <c r="C20" s="86" t="s">
        <v>92</v>
      </c>
      <c r="D20" s="103">
        <f>IF(D40=0,0,D46)</f>
        <v>113167</v>
      </c>
      <c r="E20" s="88" t="s">
        <v>93</v>
      </c>
    </row>
    <row r="21" spans="2:5" ht="12.6">
      <c r="B21" s="99"/>
      <c r="C21" s="104"/>
      <c r="D21" s="105"/>
      <c r="E21" s="102"/>
    </row>
    <row r="22" spans="2:5" ht="12.6">
      <c r="B22" s="85"/>
      <c r="C22" s="86"/>
      <c r="D22" s="106"/>
      <c r="E22" s="88"/>
    </row>
    <row r="23" spans="2:5" ht="12.6">
      <c r="B23" s="85"/>
      <c r="C23" s="86" t="s">
        <v>94</v>
      </c>
      <c r="D23" s="103">
        <f>D20/12</f>
        <v>9430.5833333333339</v>
      </c>
      <c r="E23" s="88" t="s">
        <v>95</v>
      </c>
    </row>
    <row r="24" spans="2:5" ht="11.45">
      <c r="B24" s="99"/>
      <c r="C24" s="107"/>
      <c r="D24" s="108"/>
      <c r="E24" s="109"/>
    </row>
    <row r="25" spans="2:5" ht="3.75" customHeight="1">
      <c r="B25" s="110"/>
      <c r="C25" s="111"/>
      <c r="D25" s="112"/>
      <c r="E25" s="113"/>
    </row>
    <row r="26" spans="2:5" ht="3.75" customHeight="1">
      <c r="B26" s="110"/>
      <c r="C26" s="111"/>
      <c r="D26" s="112"/>
      <c r="E26" s="113"/>
    </row>
    <row r="27" spans="2:5" ht="24" customHeight="1">
      <c r="B27" s="316" t="s">
        <v>96</v>
      </c>
      <c r="C27" s="317"/>
      <c r="D27" s="317"/>
      <c r="E27" s="318"/>
    </row>
    <row r="28" spans="2:5" ht="11.45">
      <c r="B28" s="114"/>
      <c r="C28" s="128"/>
      <c r="D28" s="129"/>
      <c r="E28" s="115"/>
    </row>
    <row r="29" spans="2:5" ht="11.45">
      <c r="B29" s="116"/>
      <c r="C29" s="130" t="s">
        <v>97</v>
      </c>
      <c r="D29" s="131"/>
      <c r="E29" s="117"/>
    </row>
    <row r="30" spans="2:5" ht="11.45">
      <c r="B30" s="116"/>
      <c r="C30" s="118" t="s">
        <v>78</v>
      </c>
      <c r="D30" s="119">
        <f>+D9</f>
        <v>600</v>
      </c>
      <c r="E30" s="117" t="s">
        <v>98</v>
      </c>
    </row>
    <row r="31" spans="2:5" ht="11.45">
      <c r="B31" s="116"/>
      <c r="C31" s="118" t="s">
        <v>99</v>
      </c>
      <c r="D31" s="119">
        <f>D7</f>
        <v>100</v>
      </c>
      <c r="E31" s="117" t="s">
        <v>100</v>
      </c>
    </row>
    <row r="32" spans="2:5" ht="11.45">
      <c r="B32" s="116"/>
      <c r="C32" s="118" t="s">
        <v>101</v>
      </c>
      <c r="D32" s="119">
        <f>(IF(D14=0,0,(D14/D40)))+D12</f>
        <v>0</v>
      </c>
      <c r="E32" s="117" t="s">
        <v>102</v>
      </c>
    </row>
    <row r="33" spans="2:20" ht="11.45">
      <c r="B33" s="116"/>
      <c r="C33" s="118" t="s">
        <v>103</v>
      </c>
      <c r="D33" s="119">
        <f>D30-D31-D32</f>
        <v>500</v>
      </c>
      <c r="E33" s="117" t="s">
        <v>104</v>
      </c>
    </row>
    <row r="34" spans="2:20" ht="11.45">
      <c r="B34" s="116"/>
      <c r="C34" s="132"/>
      <c r="D34" s="131"/>
      <c r="E34" s="117"/>
    </row>
    <row r="35" spans="2:20" ht="11.45">
      <c r="B35" s="116"/>
      <c r="C35" s="130" t="s">
        <v>105</v>
      </c>
      <c r="D35" s="131"/>
      <c r="E35" s="117"/>
    </row>
    <row r="36" spans="2:20" ht="11.45">
      <c r="B36" s="116"/>
      <c r="C36" s="118" t="s">
        <v>106</v>
      </c>
      <c r="D36" s="120">
        <f>IF(D16=0,0,LOOKUP($D$16,VehicleLookupSchedule!B6:B15,VehicleLookupSchedule!C6:C15))</f>
        <v>134150</v>
      </c>
      <c r="E36" s="117" t="s">
        <v>107</v>
      </c>
    </row>
    <row r="37" spans="2:20" ht="11.45">
      <c r="B37" s="116"/>
      <c r="C37" s="118" t="s">
        <v>108</v>
      </c>
      <c r="D37" s="121">
        <f>IF(D16=0,0,ROUND(D36/D30,3))</f>
        <v>223.583</v>
      </c>
      <c r="E37" s="117" t="s">
        <v>109</v>
      </c>
    </row>
    <row r="38" spans="2:20" ht="11.45">
      <c r="B38" s="116"/>
      <c r="C38" s="118" t="s">
        <v>110</v>
      </c>
      <c r="D38" s="121">
        <f>IF(D16=0,0,LOOKUP($D$16,VehicleLookupSchedule!B6:B15,VehicleLookupSchedule!D6:D15))</f>
        <v>1.976</v>
      </c>
      <c r="E38" s="117" t="s">
        <v>111</v>
      </c>
    </row>
    <row r="39" spans="2:20" ht="12" thickBot="1">
      <c r="B39" s="116"/>
      <c r="C39" s="122" t="s">
        <v>112</v>
      </c>
      <c r="D39" s="123">
        <f>IF(D16=0,0,LOOKUP($D$16,VehicleLookupSchedule!B6:B15,VehicleLookupSchedule!E6:E15))</f>
        <v>0.77500000000000002</v>
      </c>
      <c r="E39" s="117" t="s">
        <v>113</v>
      </c>
    </row>
    <row r="40" spans="2:20" ht="11.45">
      <c r="B40" s="116"/>
      <c r="C40" s="124" t="s">
        <v>114</v>
      </c>
      <c r="D40" s="125">
        <f>(D37+D38+D39)</f>
        <v>226.334</v>
      </c>
      <c r="E40" s="117" t="s">
        <v>115</v>
      </c>
    </row>
    <row r="41" spans="2:20" ht="11.45">
      <c r="B41" s="116"/>
      <c r="C41" s="132"/>
      <c r="D41" s="131"/>
      <c r="E41" s="117"/>
    </row>
    <row r="42" spans="2:20" ht="11.45">
      <c r="B42" s="116"/>
      <c r="C42" s="130" t="s">
        <v>116</v>
      </c>
      <c r="D42" s="131"/>
      <c r="E42" s="117"/>
    </row>
    <row r="43" spans="2:20" ht="11.45">
      <c r="B43" s="116"/>
      <c r="C43" s="118" t="s">
        <v>117</v>
      </c>
      <c r="D43" s="120">
        <f>+D33*D40</f>
        <v>113167</v>
      </c>
      <c r="E43" s="117" t="s">
        <v>118</v>
      </c>
    </row>
    <row r="44" spans="2:20" ht="11.45">
      <c r="B44" s="133"/>
      <c r="C44" s="126" t="s">
        <v>119</v>
      </c>
      <c r="D44" s="126"/>
      <c r="E44" s="127"/>
    </row>
    <row r="45" spans="2:20" ht="12" hidden="1">
      <c r="B45" s="44"/>
      <c r="C45" s="43"/>
      <c r="D45" s="43"/>
      <c r="E45" s="45"/>
    </row>
    <row r="46" spans="2:20" ht="12" hidden="1">
      <c r="B46" s="44"/>
      <c r="C46" s="43" t="s">
        <v>120</v>
      </c>
      <c r="D46" s="43">
        <f>IF(D43&lt;0,0,D43)</f>
        <v>113167</v>
      </c>
      <c r="E46" s="45"/>
    </row>
    <row r="47" spans="2:20">
      <c r="B47" s="38"/>
      <c r="C47" s="39"/>
      <c r="D47" s="38"/>
      <c r="E47" s="38"/>
      <c r="S47" s="2"/>
      <c r="T47" s="2"/>
    </row>
    <row r="48" spans="2:20" ht="11.45">
      <c r="B48" s="261" t="s">
        <v>71</v>
      </c>
      <c r="C48" s="266"/>
      <c r="D48" s="265"/>
      <c r="E48" s="265"/>
      <c r="F48" s="265"/>
      <c r="S48" s="2"/>
      <c r="T48" s="2"/>
    </row>
    <row r="49" spans="2:20" ht="29.85" customHeight="1">
      <c r="B49" s="319" t="s">
        <v>72</v>
      </c>
      <c r="C49" s="319"/>
      <c r="D49" s="319"/>
      <c r="E49" s="319"/>
      <c r="F49" s="319"/>
      <c r="S49" s="2"/>
      <c r="T49" s="2"/>
    </row>
    <row r="50" spans="2:20" ht="11.45">
      <c r="B50" s="261" t="s">
        <v>73</v>
      </c>
      <c r="C50" s="266"/>
      <c r="D50" s="265"/>
      <c r="E50" s="265"/>
      <c r="F50" s="265"/>
      <c r="S50" s="2"/>
      <c r="T50" s="2"/>
    </row>
    <row r="51" spans="2:20" ht="11.45">
      <c r="B51" s="323" t="s">
        <v>74</v>
      </c>
      <c r="C51" s="323"/>
      <c r="D51" s="323"/>
      <c r="E51" s="323"/>
      <c r="F51" s="323"/>
      <c r="S51" s="2"/>
      <c r="T51" s="2"/>
    </row>
    <row r="52" spans="2:20" ht="11.45">
      <c r="B52" s="298" t="s">
        <v>75</v>
      </c>
      <c r="C52" s="302"/>
      <c r="D52" s="296"/>
      <c r="E52" s="296"/>
      <c r="F52" s="296"/>
      <c r="S52" s="2"/>
      <c r="T52" s="2"/>
    </row>
    <row r="53" spans="2:20" hidden="1">
      <c r="B53" s="38"/>
      <c r="C53" s="39"/>
      <c r="D53" s="38"/>
      <c r="E53" s="38"/>
      <c r="S53" s="2"/>
      <c r="T53" s="2"/>
    </row>
    <row r="54" spans="2:20" hidden="1">
      <c r="B54" s="38"/>
      <c r="C54" s="39"/>
      <c r="D54" s="38"/>
      <c r="E54" s="38"/>
      <c r="S54" s="2"/>
      <c r="T54" s="2"/>
    </row>
    <row r="55" spans="2:20" hidden="1">
      <c r="B55" s="38"/>
      <c r="C55" s="39"/>
      <c r="D55" s="38"/>
      <c r="E55" s="38"/>
      <c r="S55" s="2"/>
      <c r="T55" s="2"/>
    </row>
    <row r="56" spans="2:20" hidden="1">
      <c r="B56" s="38"/>
      <c r="C56" s="39"/>
      <c r="D56" s="38"/>
      <c r="E56" s="38"/>
      <c r="S56" s="2"/>
      <c r="T56" s="2"/>
    </row>
    <row r="57" spans="2:20" hidden="1">
      <c r="B57" s="37"/>
      <c r="C57" s="38"/>
      <c r="D57" s="38"/>
      <c r="E57" s="39"/>
    </row>
    <row r="58" spans="2:20" hidden="1">
      <c r="B58" s="37"/>
      <c r="C58" s="38"/>
      <c r="D58" s="38"/>
      <c r="E58" s="39"/>
    </row>
    <row r="59" spans="2:20" hidden="1">
      <c r="B59" s="37"/>
      <c r="C59" s="38"/>
      <c r="D59" s="38"/>
      <c r="E59" s="39"/>
    </row>
    <row r="60" spans="2:20" hidden="1">
      <c r="B60" s="37"/>
      <c r="C60" s="38"/>
      <c r="D60" s="38"/>
      <c r="E60" s="39"/>
    </row>
    <row r="61" spans="2:20" hidden="1">
      <c r="B61" s="37"/>
      <c r="C61" s="38"/>
      <c r="D61" s="38"/>
      <c r="E61" s="39"/>
    </row>
    <row r="62" spans="2:20" hidden="1">
      <c r="B62" s="37"/>
      <c r="C62" s="38"/>
      <c r="D62" s="38"/>
      <c r="E62" s="39"/>
    </row>
    <row r="63" spans="2:20" hidden="1">
      <c r="B63" s="37"/>
      <c r="C63" s="38"/>
      <c r="D63" s="38"/>
      <c r="E63" s="39"/>
    </row>
    <row r="64" spans="2:20" hidden="1">
      <c r="B64" s="37"/>
      <c r="C64" s="38"/>
      <c r="D64" s="38"/>
      <c r="E64" s="39"/>
    </row>
    <row r="65" spans="2:5" hidden="1">
      <c r="B65" s="37"/>
      <c r="C65" s="38"/>
      <c r="D65" s="38"/>
      <c r="E65" s="39"/>
    </row>
    <row r="66" spans="2:5" hidden="1">
      <c r="B66" s="37"/>
      <c r="C66" s="38"/>
      <c r="D66" s="38"/>
      <c r="E66" s="39"/>
    </row>
    <row r="67" spans="2:5" hidden="1">
      <c r="B67" s="37"/>
      <c r="C67" s="38"/>
      <c r="D67" s="38"/>
      <c r="E67" s="39"/>
    </row>
    <row r="68" spans="2:5" hidden="1">
      <c r="B68" s="37"/>
      <c r="C68" s="38"/>
      <c r="D68" s="38"/>
      <c r="E68" s="39"/>
    </row>
    <row r="69" spans="2:5" hidden="1">
      <c r="B69" s="37"/>
      <c r="C69" s="38"/>
      <c r="D69" s="38"/>
      <c r="E69" s="39"/>
    </row>
    <row r="70" spans="2:5" hidden="1">
      <c r="B70" s="37"/>
      <c r="C70" s="38"/>
      <c r="D70" s="38"/>
      <c r="E70" s="39"/>
    </row>
    <row r="71" spans="2:5" hidden="1">
      <c r="B71" s="37"/>
      <c r="C71" s="38"/>
      <c r="D71" s="38"/>
      <c r="E71" s="39"/>
    </row>
    <row r="72" spans="2:5" hidden="1">
      <c r="B72" s="37"/>
      <c r="C72" s="38"/>
      <c r="D72" s="38"/>
      <c r="E72" s="39"/>
    </row>
    <row r="73" spans="2:5" hidden="1">
      <c r="B73" s="37"/>
      <c r="C73" s="38"/>
      <c r="D73" s="38"/>
      <c r="E73" s="39"/>
    </row>
    <row r="74" spans="2:5" hidden="1">
      <c r="B74" s="37"/>
      <c r="C74" s="38"/>
      <c r="D74" s="38"/>
      <c r="E74" s="39"/>
    </row>
    <row r="75" spans="2:5" hidden="1">
      <c r="B75" s="37"/>
      <c r="C75" s="38"/>
      <c r="D75" s="38"/>
      <c r="E75" s="39"/>
    </row>
    <row r="76" spans="2:5" hidden="1">
      <c r="B76" s="37"/>
    </row>
    <row r="77" spans="2:5" hidden="1">
      <c r="B77" s="37"/>
    </row>
    <row r="78" spans="2:5" hidden="1">
      <c r="B78" s="37"/>
    </row>
    <row r="79" spans="2:5" hidden="1">
      <c r="B79" s="37"/>
    </row>
    <row r="80" spans="2:5" hidden="1">
      <c r="B80" s="37"/>
    </row>
    <row r="81" spans="2:2" hidden="1">
      <c r="B81" s="37"/>
    </row>
    <row r="88" spans="2:2"/>
  </sheetData>
  <sheetProtection algorithmName="SHA-512" hashValue="UV3FrY4C5hT+C4h2yhFfXwWc/qV+Y2z6r/0K9d9D1eRLiiEOkv+1uEQZhUf7l3y478A/nZmzeyCaeu08721VuQ==" saltValue="PW1QfInVvBWfHJzx1crJcQ==" spinCount="100000" sheet="1" selectLockedCells="1"/>
  <mergeCells count="5">
    <mergeCell ref="B2:E2"/>
    <mergeCell ref="B27:E27"/>
    <mergeCell ref="B49:F49"/>
    <mergeCell ref="B3:E4"/>
    <mergeCell ref="B51:F51"/>
  </mergeCells>
  <conditionalFormatting sqref="C15">
    <cfRule type="cellIs" dxfId="0" priority="1" stopIfTrue="1" operator="equal">
      <formula>"""You may only enter one of the values. Please correct"""</formula>
    </cfRule>
  </conditionalFormatting>
  <dataValidations count="1">
    <dataValidation type="whole" allowBlank="1" showInputMessage="1" showErrorMessage="1" errorTitle="Input Error" error="Enter a value without decimals" sqref="D16 D12 D14 D7:D9" xr:uid="{00000000-0002-0000-0100-000000000000}">
      <formula1>0</formula1>
      <formula2>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50F3-1CB6-4D71-8DCC-4ABB06F77C8E}">
  <sheetPr codeName="Sheet7"/>
  <dimension ref="A1:AD109"/>
  <sheetViews>
    <sheetView showGridLines="0" showRowColHeaders="0" zoomScaleNormal="100" workbookViewId="0">
      <selection activeCell="D14" sqref="D14"/>
    </sheetView>
  </sheetViews>
  <sheetFormatPr defaultColWidth="0" defaultRowHeight="0" customHeight="1" zeroHeight="1"/>
  <cols>
    <col min="1" max="2" width="2.42578125" customWidth="1"/>
    <col min="3" max="3" width="59" bestFit="1" customWidth="1"/>
    <col min="4" max="4" width="13.42578125" customWidth="1"/>
    <col min="5" max="5" width="52.5703125" customWidth="1"/>
    <col min="6" max="6" width="12.42578125" hidden="1" customWidth="1"/>
    <col min="7" max="7" width="13.42578125" hidden="1" customWidth="1"/>
    <col min="8" max="23" width="9.42578125" hidden="1" customWidth="1"/>
    <col min="24" max="24" width="0" hidden="1" customWidth="1"/>
    <col min="25" max="28" width="9.42578125" hidden="1" customWidth="1"/>
    <col min="29" max="30" width="0" hidden="1" customWidth="1"/>
    <col min="31" max="16384" width="9.42578125" hidden="1"/>
  </cols>
  <sheetData>
    <row r="1" spans="2:24" ht="47.1" customHeight="1"/>
    <row r="2" spans="2:24" ht="44.1" customHeight="1">
      <c r="B2" s="324" t="s">
        <v>121</v>
      </c>
      <c r="C2" s="324"/>
      <c r="D2" s="324"/>
      <c r="E2" s="10"/>
      <c r="F2" s="10"/>
      <c r="G2" s="10"/>
      <c r="H2" s="11"/>
      <c r="I2" s="11"/>
      <c r="J2" s="11"/>
      <c r="K2" s="11"/>
      <c r="L2" s="11"/>
      <c r="M2" s="11"/>
      <c r="N2" s="11"/>
      <c r="O2" s="11"/>
      <c r="P2" s="11"/>
      <c r="Q2" s="11"/>
      <c r="R2" s="11"/>
      <c r="S2" s="11"/>
      <c r="T2" s="11"/>
      <c r="U2" s="11"/>
      <c r="V2" s="11"/>
      <c r="W2" s="11"/>
      <c r="X2" s="12">
        <v>0.2</v>
      </c>
    </row>
    <row r="3" spans="2:24" ht="14.85" customHeight="1">
      <c r="B3" s="329" t="s">
        <v>122</v>
      </c>
      <c r="C3" s="329"/>
      <c r="D3" s="329"/>
      <c r="E3" s="11"/>
      <c r="F3" s="11"/>
      <c r="G3" s="11"/>
      <c r="H3" s="11"/>
      <c r="I3" s="11"/>
      <c r="J3" s="11"/>
      <c r="K3" s="11"/>
      <c r="L3" s="11"/>
      <c r="M3" s="11"/>
      <c r="N3" s="11"/>
      <c r="O3" s="11"/>
      <c r="P3" s="11"/>
      <c r="Q3" s="11"/>
      <c r="R3" s="11"/>
      <c r="S3" s="11"/>
      <c r="T3" s="11"/>
      <c r="U3" s="11"/>
      <c r="V3" s="11"/>
      <c r="W3" s="11"/>
      <c r="X3" s="12">
        <v>0.8</v>
      </c>
    </row>
    <row r="4" spans="2:24" ht="15.6">
      <c r="B4" s="329"/>
      <c r="C4" s="329"/>
      <c r="D4" s="329"/>
      <c r="E4" s="13"/>
      <c r="F4" s="13"/>
      <c r="G4" s="14"/>
      <c r="H4" s="11"/>
      <c r="I4" s="11"/>
      <c r="J4" s="11"/>
      <c r="K4" s="11"/>
      <c r="L4" s="11"/>
      <c r="M4" s="11"/>
      <c r="N4" s="11"/>
      <c r="O4" s="11"/>
      <c r="P4" s="11"/>
      <c r="Q4" s="11"/>
      <c r="R4" s="11"/>
      <c r="S4" s="11"/>
      <c r="T4" s="11"/>
      <c r="U4" s="11"/>
      <c r="V4" s="11"/>
      <c r="W4" s="11"/>
      <c r="X4" s="12">
        <v>1</v>
      </c>
    </row>
    <row r="5" spans="2:24" ht="6.6" customHeight="1">
      <c r="B5" s="330" t="s">
        <v>123</v>
      </c>
      <c r="C5" s="330"/>
      <c r="D5" s="330"/>
      <c r="E5" s="13"/>
      <c r="F5" s="13"/>
      <c r="G5" s="14"/>
      <c r="H5" s="11"/>
      <c r="I5" s="11"/>
      <c r="J5" s="11"/>
      <c r="K5" s="11"/>
      <c r="L5" s="11"/>
      <c r="M5" s="11"/>
      <c r="N5" s="11"/>
      <c r="O5" s="11"/>
      <c r="P5" s="11"/>
      <c r="Q5" s="11"/>
      <c r="R5" s="11"/>
      <c r="S5" s="11"/>
      <c r="T5" s="11"/>
      <c r="U5" s="11"/>
      <c r="V5" s="11"/>
      <c r="W5" s="11"/>
      <c r="X5" s="12"/>
    </row>
    <row r="6" spans="2:24" ht="45.6" customHeight="1">
      <c r="B6" s="330"/>
      <c r="C6" s="330"/>
      <c r="D6" s="330"/>
      <c r="E6" s="276" t="s">
        <v>124</v>
      </c>
      <c r="G6" s="14"/>
      <c r="H6" s="11"/>
      <c r="I6" s="11"/>
      <c r="J6" s="11"/>
      <c r="K6" s="11"/>
      <c r="L6" s="11"/>
      <c r="M6" s="11"/>
      <c r="N6" s="11"/>
      <c r="O6" s="11"/>
      <c r="P6" s="11"/>
      <c r="Q6" s="11"/>
      <c r="R6" s="11"/>
      <c r="S6" s="11"/>
      <c r="T6" s="11"/>
      <c r="U6" s="11"/>
      <c r="V6" s="11"/>
      <c r="W6" s="11"/>
      <c r="X6" s="12"/>
    </row>
    <row r="7" spans="2:24" ht="15.6" thickBot="1">
      <c r="C7" s="55"/>
      <c r="D7" s="55"/>
      <c r="E7" s="134"/>
      <c r="G7" s="14"/>
      <c r="H7" s="11"/>
      <c r="I7" s="11"/>
      <c r="J7" s="11"/>
      <c r="K7" s="11"/>
      <c r="L7" s="11"/>
      <c r="M7" s="11"/>
      <c r="N7" s="11"/>
      <c r="O7" s="11"/>
      <c r="P7" s="11"/>
      <c r="Q7" s="11"/>
      <c r="R7" s="11"/>
      <c r="S7" s="11"/>
      <c r="T7" s="11"/>
      <c r="U7" s="11"/>
      <c r="V7" s="11"/>
      <c r="W7" s="11"/>
      <c r="X7" s="12"/>
    </row>
    <row r="8" spans="2:24" ht="12.6">
      <c r="C8" s="135" t="s">
        <v>125</v>
      </c>
      <c r="D8" s="136"/>
      <c r="E8" s="188" t="s">
        <v>126</v>
      </c>
      <c r="F8" s="16"/>
      <c r="G8" s="15"/>
      <c r="H8" s="11"/>
      <c r="I8" s="11"/>
      <c r="J8" s="11"/>
      <c r="K8" s="11"/>
      <c r="L8" s="11"/>
      <c r="M8" s="11"/>
      <c r="N8" s="11"/>
      <c r="O8" s="11"/>
      <c r="P8" s="11"/>
      <c r="Q8" s="11"/>
      <c r="R8" s="11"/>
      <c r="S8" s="11"/>
      <c r="T8" s="11"/>
      <c r="U8" s="11"/>
      <c r="V8" s="11"/>
      <c r="W8" s="11"/>
    </row>
    <row r="9" spans="2:24" ht="12.6">
      <c r="C9" s="137" t="s">
        <v>127</v>
      </c>
      <c r="D9" s="138"/>
      <c r="E9" s="267" t="s">
        <v>128</v>
      </c>
      <c r="F9" s="16"/>
      <c r="G9" s="15"/>
      <c r="H9" s="11"/>
      <c r="I9" s="11"/>
      <c r="J9" s="11"/>
      <c r="K9" s="11"/>
      <c r="L9" s="11"/>
      <c r="M9" s="11"/>
      <c r="N9" s="11"/>
      <c r="O9" s="11"/>
      <c r="P9" s="11"/>
      <c r="Q9" s="11"/>
      <c r="R9" s="11"/>
      <c r="S9" s="11"/>
      <c r="T9" s="11"/>
      <c r="U9" s="11"/>
      <c r="V9" s="11"/>
      <c r="W9" s="11"/>
    </row>
    <row r="10" spans="2:24" ht="12.95" thickBot="1">
      <c r="C10" s="139" t="s">
        <v>129</v>
      </c>
      <c r="D10" s="140">
        <f>D8*D9</f>
        <v>0</v>
      </c>
      <c r="E10" s="267" t="s">
        <v>130</v>
      </c>
      <c r="F10" s="15"/>
      <c r="G10" s="15"/>
      <c r="H10" s="11"/>
      <c r="I10" s="11"/>
      <c r="J10" s="11"/>
      <c r="K10" s="11"/>
      <c r="L10" s="11"/>
      <c r="M10" s="11"/>
      <c r="N10" s="11"/>
      <c r="O10" s="11"/>
      <c r="P10" s="11"/>
      <c r="Q10" s="11"/>
      <c r="R10" s="11"/>
      <c r="S10" s="11"/>
      <c r="T10" s="11"/>
      <c r="U10" s="11"/>
      <c r="V10" s="11"/>
      <c r="W10" s="11"/>
    </row>
    <row r="11" spans="2:24" ht="13.5" thickBot="1">
      <c r="C11" s="137"/>
      <c r="D11" s="141"/>
      <c r="E11" s="268"/>
      <c r="F11" s="15"/>
      <c r="G11" s="15"/>
      <c r="H11" s="11"/>
      <c r="I11" s="11"/>
      <c r="J11" s="11"/>
      <c r="K11" s="11"/>
      <c r="L11" s="11"/>
      <c r="M11" s="11"/>
      <c r="N11" s="11"/>
      <c r="O11" s="11"/>
      <c r="P11" s="11"/>
      <c r="Q11" s="11"/>
      <c r="R11" s="11"/>
      <c r="S11" s="11"/>
      <c r="T11" s="11"/>
      <c r="U11" s="11"/>
      <c r="V11" s="11"/>
      <c r="W11" s="11"/>
    </row>
    <row r="12" spans="2:24" ht="12.95">
      <c r="C12" s="142" t="s">
        <v>131</v>
      </c>
      <c r="D12" s="143"/>
      <c r="E12" s="269"/>
      <c r="F12" s="17"/>
      <c r="G12" s="15"/>
      <c r="H12" s="11"/>
      <c r="I12" s="11"/>
      <c r="J12" s="11"/>
      <c r="K12" s="11"/>
      <c r="L12" s="11"/>
      <c r="M12" s="11"/>
      <c r="N12" s="11"/>
      <c r="O12" s="11"/>
      <c r="P12" s="11"/>
      <c r="Q12" s="11"/>
      <c r="R12" s="11"/>
      <c r="S12" s="11"/>
      <c r="T12" s="11"/>
      <c r="U12" s="11"/>
      <c r="V12" s="11"/>
      <c r="W12" s="11"/>
    </row>
    <row r="13" spans="2:24" ht="12.95">
      <c r="C13" s="144" t="s">
        <v>132</v>
      </c>
      <c r="D13" s="145"/>
      <c r="E13" s="269"/>
      <c r="F13" s="17"/>
      <c r="G13" s="15"/>
      <c r="H13" s="11"/>
      <c r="I13" s="11"/>
      <c r="J13" s="11"/>
      <c r="K13" s="11"/>
      <c r="L13" s="11"/>
      <c r="M13" s="11"/>
      <c r="N13" s="11"/>
      <c r="O13" s="11"/>
      <c r="P13" s="11"/>
      <c r="Q13" s="11"/>
      <c r="R13" s="11"/>
      <c r="S13" s="11"/>
      <c r="T13" s="11"/>
      <c r="U13" s="11"/>
      <c r="V13" s="11"/>
      <c r="W13" s="11"/>
    </row>
    <row r="14" spans="2:24" ht="13.5" thickBot="1">
      <c r="C14" s="146" t="s">
        <v>133</v>
      </c>
      <c r="D14" s="147"/>
      <c r="E14" s="269"/>
      <c r="F14" s="17"/>
      <c r="G14" s="15"/>
      <c r="H14" s="11"/>
      <c r="I14" s="11"/>
      <c r="J14" s="11"/>
      <c r="K14" s="11"/>
      <c r="L14" s="11"/>
      <c r="M14" s="11"/>
      <c r="N14" s="11"/>
      <c r="O14" s="11"/>
      <c r="P14" s="11"/>
      <c r="Q14" s="11"/>
      <c r="R14" s="11"/>
      <c r="S14" s="11"/>
      <c r="T14" s="11"/>
      <c r="U14" s="11"/>
      <c r="V14" s="11"/>
      <c r="W14" s="11"/>
    </row>
    <row r="15" spans="2:24" ht="13.5" thickBot="1">
      <c r="C15" s="148"/>
      <c r="D15" s="149"/>
      <c r="E15" s="268"/>
      <c r="F15" s="17"/>
      <c r="G15" s="15"/>
      <c r="H15" s="11"/>
      <c r="I15" s="11"/>
      <c r="J15" s="11"/>
      <c r="K15" s="11"/>
      <c r="L15" s="11"/>
      <c r="M15" s="11"/>
      <c r="N15" s="11"/>
      <c r="O15" s="11"/>
      <c r="P15" s="11"/>
      <c r="Q15" s="11"/>
      <c r="R15" s="11"/>
      <c r="S15" s="11"/>
      <c r="T15" s="11"/>
      <c r="U15" s="11"/>
      <c r="V15" s="11"/>
      <c r="W15" s="11"/>
    </row>
    <row r="16" spans="2:24" ht="12.95">
      <c r="C16" s="325" t="s">
        <v>134</v>
      </c>
      <c r="D16" s="326"/>
      <c r="E16" s="270"/>
      <c r="F16" s="17"/>
      <c r="G16" s="15"/>
      <c r="H16" s="11"/>
      <c r="I16" s="11"/>
      <c r="J16" s="11"/>
      <c r="K16" s="11"/>
      <c r="L16" s="11"/>
      <c r="M16" s="11"/>
      <c r="N16" s="11"/>
      <c r="O16" s="11"/>
      <c r="P16" s="11"/>
      <c r="Q16" s="11"/>
      <c r="R16" s="11"/>
      <c r="S16" s="11"/>
      <c r="T16" s="11"/>
      <c r="U16" s="11"/>
      <c r="V16" s="11"/>
      <c r="W16" s="11"/>
    </row>
    <row r="17" spans="2:23" ht="12.95">
      <c r="B17" s="15"/>
      <c r="C17" s="299" t="s">
        <v>135</v>
      </c>
      <c r="D17" s="150">
        <f>D36</f>
        <v>0</v>
      </c>
      <c r="E17" s="271"/>
      <c r="F17" s="17"/>
      <c r="G17" s="15"/>
      <c r="H17" s="11"/>
      <c r="I17" s="11"/>
      <c r="J17" s="11"/>
      <c r="K17" s="11"/>
      <c r="L17" s="11"/>
      <c r="M17" s="11"/>
      <c r="N17" s="11"/>
      <c r="O17" s="11"/>
      <c r="P17" s="11"/>
      <c r="Q17" s="11"/>
      <c r="R17" s="11"/>
      <c r="S17" s="11"/>
      <c r="T17" s="11"/>
      <c r="U17" s="11"/>
      <c r="V17" s="11"/>
      <c r="W17" s="11"/>
    </row>
    <row r="18" spans="2:23" ht="12.95">
      <c r="B18" s="15"/>
      <c r="C18" s="299" t="s">
        <v>136</v>
      </c>
      <c r="D18" s="151">
        <f>IF(D37&lt;0,0,D37)</f>
        <v>0</v>
      </c>
      <c r="E18" s="271"/>
      <c r="F18" s="17"/>
      <c r="G18" s="15"/>
      <c r="H18" s="11"/>
      <c r="I18" s="11"/>
      <c r="J18" s="11"/>
      <c r="K18" s="11"/>
      <c r="L18" s="11"/>
      <c r="M18" s="11"/>
      <c r="N18" s="11"/>
      <c r="O18" s="11"/>
      <c r="P18" s="11"/>
      <c r="Q18" s="11"/>
      <c r="R18" s="11"/>
      <c r="S18" s="11"/>
      <c r="T18" s="11"/>
      <c r="U18" s="11"/>
      <c r="V18" s="11"/>
      <c r="W18" s="11"/>
    </row>
    <row r="19" spans="2:23" ht="13.5" thickBot="1">
      <c r="C19" s="152" t="s">
        <v>137</v>
      </c>
      <c r="D19" s="153">
        <f>D18</f>
        <v>0</v>
      </c>
      <c r="E19" s="272"/>
      <c r="F19" s="15"/>
      <c r="G19" s="15"/>
      <c r="H19" s="11"/>
      <c r="I19" s="11"/>
      <c r="J19" s="11"/>
      <c r="K19" s="11"/>
      <c r="L19" s="11"/>
      <c r="M19" s="11"/>
      <c r="N19" s="11"/>
      <c r="O19" s="11"/>
      <c r="P19" s="11"/>
      <c r="Q19" s="11"/>
      <c r="R19" s="11"/>
      <c r="S19" s="11"/>
      <c r="T19" s="11"/>
      <c r="U19" s="11"/>
      <c r="V19" s="11"/>
      <c r="W19" s="11"/>
    </row>
    <row r="20" spans="2:23" ht="13.5" thickBot="1">
      <c r="C20" s="154"/>
      <c r="D20" s="155"/>
      <c r="E20" s="271"/>
      <c r="F20" s="15"/>
      <c r="G20" s="15"/>
      <c r="H20" s="11"/>
      <c r="I20" s="11"/>
      <c r="J20" s="11"/>
      <c r="K20" s="11"/>
      <c r="L20" s="11"/>
      <c r="M20" s="11"/>
      <c r="N20" s="11"/>
      <c r="O20" s="11"/>
      <c r="P20" s="11"/>
      <c r="Q20" s="11"/>
      <c r="R20" s="11"/>
      <c r="S20" s="11"/>
      <c r="T20" s="11"/>
      <c r="U20" s="11"/>
      <c r="V20" s="11"/>
      <c r="W20" s="11"/>
    </row>
    <row r="21" spans="2:23" ht="12.95">
      <c r="C21" s="327" t="s">
        <v>138</v>
      </c>
      <c r="D21" s="328"/>
      <c r="E21" s="273"/>
      <c r="F21" s="11"/>
      <c r="G21" s="11"/>
      <c r="H21" s="11"/>
      <c r="I21" s="11"/>
      <c r="J21" s="11"/>
      <c r="K21" s="11"/>
      <c r="L21" s="11"/>
      <c r="M21" s="11"/>
      <c r="N21" s="11"/>
      <c r="O21" s="11"/>
      <c r="P21" s="11"/>
      <c r="Q21" s="11"/>
      <c r="R21" s="11"/>
      <c r="S21" s="11"/>
      <c r="T21" s="11"/>
      <c r="U21" s="11"/>
      <c r="V21" s="11"/>
      <c r="W21" s="11"/>
    </row>
    <row r="22" spans="2:23" ht="12.95">
      <c r="C22" s="156" t="s">
        <v>139</v>
      </c>
      <c r="D22" s="157">
        <f>IF(D13&gt;0,0,IF(D18&gt;0,0,D17))</f>
        <v>0</v>
      </c>
      <c r="E22" s="273"/>
      <c r="F22" s="11"/>
      <c r="G22" s="11"/>
      <c r="H22" s="11"/>
      <c r="I22" s="11"/>
      <c r="J22" s="11"/>
      <c r="K22" s="11"/>
      <c r="L22" s="11"/>
      <c r="M22" s="11"/>
      <c r="N22" s="11"/>
      <c r="O22" s="11"/>
      <c r="P22" s="11"/>
      <c r="Q22" s="11"/>
      <c r="R22" s="11"/>
      <c r="S22" s="11"/>
      <c r="T22" s="11"/>
      <c r="U22" s="11"/>
      <c r="V22" s="11"/>
      <c r="W22" s="11"/>
    </row>
    <row r="23" spans="2:23" ht="12.95">
      <c r="C23" s="156" t="s">
        <v>140</v>
      </c>
      <c r="D23" s="157">
        <f>IF(D22=0,D17,0)</f>
        <v>0</v>
      </c>
      <c r="E23" s="273"/>
      <c r="F23" s="11"/>
      <c r="G23" s="11"/>
      <c r="H23" s="11"/>
      <c r="I23" s="11"/>
      <c r="J23" s="11"/>
      <c r="K23" s="11"/>
      <c r="L23" s="11"/>
      <c r="M23" s="11"/>
      <c r="N23" s="11"/>
      <c r="O23" s="11"/>
      <c r="P23" s="11"/>
      <c r="Q23" s="11"/>
      <c r="R23" s="11"/>
      <c r="S23" s="11"/>
      <c r="T23" s="11"/>
      <c r="U23" s="11"/>
      <c r="V23" s="11"/>
      <c r="W23" s="11"/>
    </row>
    <row r="24" spans="2:23" ht="12.95">
      <c r="C24" s="156" t="s">
        <v>141</v>
      </c>
      <c r="D24" s="157">
        <f>D19</f>
        <v>0</v>
      </c>
      <c r="E24" s="273"/>
      <c r="F24" s="11"/>
      <c r="G24" s="11"/>
      <c r="H24" s="11"/>
      <c r="I24" s="11"/>
      <c r="J24" s="11"/>
      <c r="K24" s="11"/>
      <c r="L24" s="11"/>
      <c r="M24" s="11"/>
      <c r="N24" s="11"/>
      <c r="O24" s="11"/>
      <c r="P24" s="11"/>
      <c r="Q24" s="11"/>
      <c r="R24" s="11"/>
      <c r="S24" s="11"/>
      <c r="T24" s="11"/>
      <c r="U24" s="11"/>
      <c r="V24" s="11"/>
      <c r="W24" s="11"/>
    </row>
    <row r="25" spans="2:23" ht="12.6">
      <c r="C25" s="156" t="s">
        <v>142</v>
      </c>
      <c r="D25" s="157">
        <f>D13</f>
        <v>0</v>
      </c>
      <c r="E25" s="274" t="s">
        <v>143</v>
      </c>
      <c r="F25" s="11"/>
      <c r="G25" s="11"/>
      <c r="H25" s="11"/>
      <c r="I25" s="11"/>
      <c r="J25" s="11"/>
      <c r="K25" s="11"/>
      <c r="L25" s="11"/>
      <c r="M25" s="11"/>
      <c r="N25" s="11"/>
      <c r="O25" s="11"/>
      <c r="P25" s="11"/>
      <c r="Q25" s="11"/>
      <c r="R25" s="11"/>
      <c r="S25" s="11"/>
      <c r="T25" s="11"/>
      <c r="U25" s="11"/>
      <c r="V25" s="11"/>
      <c r="W25" s="11"/>
    </row>
    <row r="26" spans="2:23" ht="12.95" thickBot="1">
      <c r="C26" s="158" t="s">
        <v>144</v>
      </c>
      <c r="D26" s="159">
        <f>(D13*D14/100)</f>
        <v>0</v>
      </c>
      <c r="E26" s="274" t="s">
        <v>145</v>
      </c>
      <c r="F26" s="11"/>
      <c r="G26" s="11"/>
      <c r="H26" s="11"/>
      <c r="I26" s="11"/>
      <c r="J26" s="11"/>
      <c r="K26" s="11"/>
      <c r="L26" s="11"/>
      <c r="M26" s="11"/>
      <c r="N26" s="11"/>
      <c r="O26" s="11"/>
      <c r="P26" s="11"/>
      <c r="Q26" s="11"/>
      <c r="R26" s="11"/>
      <c r="S26" s="11"/>
      <c r="T26" s="11"/>
      <c r="U26" s="11"/>
      <c r="V26" s="11"/>
      <c r="W26" s="11"/>
    </row>
    <row r="27" spans="2:23" ht="13.5" thickBot="1">
      <c r="C27" s="160"/>
      <c r="D27" s="161"/>
      <c r="E27" s="47"/>
      <c r="F27" s="11"/>
      <c r="G27" s="11"/>
      <c r="H27" s="11"/>
      <c r="I27" s="11"/>
      <c r="J27" s="11"/>
      <c r="K27" s="11"/>
      <c r="L27" s="11"/>
      <c r="M27" s="11"/>
      <c r="N27" s="11"/>
      <c r="O27" s="11"/>
      <c r="P27" s="11"/>
      <c r="Q27" s="11"/>
      <c r="R27" s="11"/>
      <c r="S27" s="11"/>
      <c r="T27" s="11"/>
      <c r="U27" s="11"/>
      <c r="V27" s="11"/>
      <c r="W27" s="11"/>
    </row>
    <row r="28" spans="2:23" ht="13.5" thickBot="1">
      <c r="B28" s="15"/>
      <c r="C28" s="300" t="s">
        <v>146</v>
      </c>
      <c r="D28" s="301">
        <v>4.6399999999999997</v>
      </c>
      <c r="E28" s="47"/>
      <c r="F28" s="11"/>
      <c r="G28" s="11"/>
      <c r="H28" s="11"/>
      <c r="I28" s="11"/>
      <c r="J28" s="11"/>
      <c r="K28" s="11"/>
      <c r="L28" s="11"/>
      <c r="M28" s="11"/>
      <c r="N28" s="11"/>
      <c r="O28" s="11"/>
      <c r="P28" s="11"/>
      <c r="Q28" s="11"/>
      <c r="R28" s="11"/>
      <c r="S28" s="11"/>
      <c r="T28" s="11"/>
      <c r="U28" s="11"/>
      <c r="V28" s="11"/>
      <c r="W28" s="11"/>
    </row>
    <row r="29" spans="2:23" ht="12.95">
      <c r="C29" s="47"/>
      <c r="D29" s="47"/>
      <c r="E29" s="47"/>
      <c r="F29" s="11"/>
      <c r="G29" s="11"/>
      <c r="H29" s="11"/>
      <c r="I29" s="11"/>
      <c r="J29" s="11"/>
      <c r="K29" s="11"/>
      <c r="L29" s="11"/>
      <c r="M29" s="11"/>
      <c r="N29" s="11"/>
      <c r="O29" s="11"/>
      <c r="P29" s="11"/>
      <c r="Q29" s="11"/>
      <c r="R29" s="11"/>
      <c r="S29" s="11"/>
      <c r="T29" s="11"/>
      <c r="U29" s="11"/>
      <c r="V29" s="11"/>
      <c r="W29" s="11"/>
    </row>
    <row r="30" spans="2:23" ht="12.6">
      <c r="C30" s="261" t="s">
        <v>71</v>
      </c>
      <c r="D30" s="265"/>
      <c r="E30" s="265"/>
      <c r="F30" s="11"/>
      <c r="G30" s="11"/>
      <c r="H30" s="11"/>
      <c r="I30" s="11"/>
      <c r="J30" s="11"/>
      <c r="K30" s="11"/>
      <c r="L30" s="11"/>
      <c r="M30" s="11"/>
      <c r="N30" s="11"/>
      <c r="O30" s="11"/>
      <c r="P30" s="11"/>
      <c r="Q30" s="11"/>
      <c r="R30" s="11"/>
      <c r="S30" s="11"/>
      <c r="T30" s="11"/>
      <c r="U30" s="11"/>
      <c r="V30" s="11"/>
      <c r="W30" s="11"/>
    </row>
    <row r="31" spans="2:23" ht="28.35" customHeight="1">
      <c r="C31" s="309" t="s">
        <v>72</v>
      </c>
      <c r="D31" s="309"/>
      <c r="E31" s="309"/>
      <c r="F31" s="11"/>
      <c r="G31" s="11"/>
      <c r="H31" s="11"/>
      <c r="I31" s="11"/>
      <c r="J31" s="11"/>
      <c r="K31" s="11"/>
      <c r="L31" s="11"/>
      <c r="M31" s="11"/>
      <c r="N31" s="11"/>
      <c r="O31" s="11"/>
      <c r="P31" s="11"/>
      <c r="Q31" s="11"/>
      <c r="R31" s="11"/>
      <c r="S31" s="11"/>
      <c r="T31" s="11"/>
      <c r="U31" s="11"/>
      <c r="V31" s="11"/>
      <c r="W31" s="11"/>
    </row>
    <row r="32" spans="2:23" ht="12.6">
      <c r="C32" s="261" t="s">
        <v>73</v>
      </c>
      <c r="D32" s="265"/>
      <c r="E32" s="265"/>
      <c r="F32" s="11"/>
      <c r="G32" s="11"/>
      <c r="H32" s="11"/>
      <c r="I32" s="11"/>
      <c r="J32" s="11"/>
      <c r="K32" s="11"/>
      <c r="L32" s="11"/>
      <c r="M32" s="11"/>
      <c r="N32" s="11"/>
      <c r="O32" s="11"/>
      <c r="P32" s="11"/>
      <c r="Q32" s="11"/>
      <c r="R32" s="11"/>
      <c r="S32" s="11"/>
      <c r="T32" s="11"/>
      <c r="U32" s="11"/>
      <c r="V32" s="11"/>
      <c r="W32" s="11"/>
    </row>
    <row r="33" spans="3:23" ht="12.6">
      <c r="C33" s="294" t="s">
        <v>74</v>
      </c>
      <c r="D33" s="298"/>
      <c r="E33" s="298"/>
      <c r="F33" s="11"/>
      <c r="G33" s="11"/>
      <c r="H33" s="11"/>
      <c r="I33" s="11"/>
      <c r="J33" s="11"/>
      <c r="K33" s="11"/>
      <c r="L33" s="11"/>
      <c r="M33" s="11"/>
      <c r="N33" s="11"/>
      <c r="O33" s="11"/>
      <c r="P33" s="11"/>
      <c r="Q33" s="11"/>
      <c r="R33" s="11"/>
      <c r="S33" s="11"/>
      <c r="T33" s="11"/>
      <c r="U33" s="11"/>
      <c r="V33" s="11"/>
      <c r="W33" s="11"/>
    </row>
    <row r="34" spans="3:23" ht="12.6">
      <c r="C34" s="294" t="s">
        <v>147</v>
      </c>
      <c r="D34" s="298"/>
      <c r="E34" s="298"/>
      <c r="F34" s="11"/>
      <c r="G34" s="11"/>
      <c r="H34" s="11"/>
      <c r="I34" s="11"/>
      <c r="J34" s="11"/>
      <c r="K34" s="11"/>
      <c r="L34" s="11"/>
      <c r="M34" s="11"/>
      <c r="N34" s="11"/>
      <c r="O34" s="11"/>
      <c r="P34" s="11"/>
      <c r="Q34" s="11"/>
      <c r="R34" s="11"/>
      <c r="S34" s="11"/>
      <c r="T34" s="11"/>
      <c r="U34" s="11"/>
      <c r="V34" s="11"/>
      <c r="W34" s="11"/>
    </row>
    <row r="35" spans="3:23" ht="12.6">
      <c r="C35" s="33"/>
      <c r="D35" s="11"/>
      <c r="E35" s="11"/>
      <c r="F35" s="11"/>
      <c r="G35" s="11"/>
      <c r="H35" s="11"/>
      <c r="I35" s="11"/>
      <c r="J35" s="11"/>
      <c r="K35" s="11"/>
      <c r="L35" s="11"/>
      <c r="M35" s="11"/>
      <c r="N35" s="11"/>
      <c r="O35" s="11"/>
      <c r="P35" s="11"/>
      <c r="Q35" s="11"/>
      <c r="R35" s="11"/>
      <c r="S35" s="11"/>
      <c r="T35" s="11"/>
      <c r="U35" s="11"/>
      <c r="V35" s="11"/>
      <c r="W35" s="11"/>
    </row>
    <row r="36" spans="3:23" ht="12.6" hidden="1">
      <c r="C36" s="30" t="s">
        <v>148</v>
      </c>
      <c r="D36" s="32">
        <f>(IF(D9&gt;D28,D28,D9)*D8)</f>
        <v>0</v>
      </c>
      <c r="E36" s="56" t="s">
        <v>149</v>
      </c>
      <c r="F36" s="11"/>
      <c r="G36" s="11"/>
      <c r="H36" s="11"/>
      <c r="I36" s="11"/>
      <c r="J36" s="11"/>
      <c r="K36" s="11"/>
      <c r="L36" s="11"/>
      <c r="M36" s="11"/>
      <c r="N36" s="11"/>
      <c r="O36" s="11"/>
      <c r="P36" s="11"/>
      <c r="Q36" s="11"/>
      <c r="R36" s="11"/>
      <c r="S36" s="11"/>
      <c r="T36" s="11"/>
      <c r="U36" s="11"/>
      <c r="V36" s="11"/>
      <c r="W36" s="11"/>
    </row>
    <row r="37" spans="3:23" ht="12.6" hidden="1">
      <c r="C37" s="30" t="s">
        <v>150</v>
      </c>
      <c r="D37" s="31">
        <f>D8*(D9-D28)</f>
        <v>0</v>
      </c>
      <c r="E37" s="56" t="s">
        <v>149</v>
      </c>
      <c r="F37" s="11"/>
      <c r="G37" s="11"/>
      <c r="H37" s="11"/>
      <c r="I37" s="11"/>
      <c r="J37" s="11"/>
      <c r="K37" s="11"/>
      <c r="L37" s="11"/>
      <c r="M37" s="11"/>
      <c r="N37" s="11"/>
      <c r="O37" s="11"/>
      <c r="P37" s="11"/>
      <c r="Q37" s="11"/>
      <c r="R37" s="11"/>
      <c r="S37" s="11"/>
      <c r="T37" s="11"/>
      <c r="U37" s="11"/>
      <c r="V37" s="11"/>
      <c r="W37" s="11"/>
    </row>
    <row r="38" spans="3:23" ht="12.6" hidden="1">
      <c r="C38" s="11"/>
      <c r="D38" s="11"/>
      <c r="E38" s="11"/>
      <c r="F38" s="11"/>
      <c r="G38" s="11"/>
      <c r="H38" s="11"/>
      <c r="I38" s="11"/>
      <c r="J38" s="11"/>
      <c r="K38" s="11"/>
      <c r="L38" s="11"/>
      <c r="M38" s="11"/>
      <c r="N38" s="11"/>
      <c r="O38" s="11"/>
      <c r="P38" s="11"/>
      <c r="Q38" s="11"/>
      <c r="R38" s="11"/>
      <c r="S38" s="11"/>
      <c r="T38" s="11"/>
      <c r="U38" s="11"/>
      <c r="V38" s="11"/>
      <c r="W38" s="11"/>
    </row>
    <row r="39" spans="3:23" ht="12.6" hidden="1">
      <c r="C39" s="11"/>
      <c r="D39" s="11"/>
      <c r="E39" s="11"/>
      <c r="F39" s="11"/>
      <c r="G39" s="11"/>
      <c r="H39" s="11"/>
      <c r="I39" s="11"/>
      <c r="J39" s="11"/>
      <c r="K39" s="11"/>
      <c r="L39" s="11"/>
      <c r="M39" s="11"/>
      <c r="N39" s="11"/>
      <c r="O39" s="11"/>
      <c r="P39" s="11"/>
      <c r="Q39" s="11"/>
      <c r="R39" s="11"/>
      <c r="S39" s="11"/>
      <c r="T39" s="11"/>
      <c r="U39" s="11"/>
      <c r="V39" s="11"/>
      <c r="W39" s="11"/>
    </row>
    <row r="40" spans="3:23" ht="12.6" hidden="1">
      <c r="C40" s="11"/>
      <c r="D40" s="11"/>
      <c r="E40" s="11"/>
      <c r="F40" s="11"/>
      <c r="G40" s="11"/>
      <c r="H40" s="11"/>
      <c r="I40" s="11"/>
      <c r="J40" s="11"/>
      <c r="K40" s="11"/>
      <c r="L40" s="11"/>
      <c r="M40" s="11"/>
      <c r="N40" s="11"/>
      <c r="O40" s="11"/>
      <c r="P40" s="11"/>
      <c r="Q40" s="11"/>
      <c r="R40" s="11"/>
      <c r="S40" s="11"/>
      <c r="T40" s="11"/>
      <c r="U40" s="11"/>
      <c r="V40" s="11"/>
      <c r="W40" s="11"/>
    </row>
    <row r="41" spans="3:23" ht="12.6" hidden="1">
      <c r="C41" s="11"/>
      <c r="D41" s="11"/>
      <c r="E41" s="11"/>
      <c r="F41" s="11"/>
      <c r="G41" s="11"/>
      <c r="H41" s="11"/>
      <c r="I41" s="11"/>
      <c r="J41" s="11"/>
      <c r="K41" s="11"/>
      <c r="L41" s="11"/>
      <c r="M41" s="11"/>
      <c r="N41" s="11"/>
      <c r="O41" s="11"/>
      <c r="P41" s="11"/>
      <c r="Q41" s="11"/>
      <c r="R41" s="11"/>
      <c r="S41" s="11"/>
      <c r="T41" s="11"/>
      <c r="U41" s="11"/>
      <c r="V41" s="11"/>
      <c r="W41" s="11"/>
    </row>
    <row r="42" spans="3:23" ht="12.6" hidden="1">
      <c r="C42" s="11"/>
      <c r="D42" s="11"/>
      <c r="E42" s="11"/>
      <c r="F42" s="11"/>
      <c r="G42" s="11"/>
      <c r="H42" s="11"/>
      <c r="I42" s="11"/>
      <c r="J42" s="11"/>
      <c r="K42" s="11"/>
      <c r="L42" s="11"/>
      <c r="M42" s="11"/>
      <c r="N42" s="11"/>
      <c r="O42" s="11"/>
      <c r="P42" s="11"/>
      <c r="Q42" s="11"/>
      <c r="R42" s="11"/>
      <c r="S42" s="11"/>
      <c r="T42" s="11"/>
      <c r="U42" s="11"/>
      <c r="V42" s="11"/>
      <c r="W42" s="11"/>
    </row>
    <row r="43" spans="3:23" ht="12.6" hidden="1">
      <c r="C43" s="11"/>
      <c r="D43" s="11"/>
      <c r="E43" s="11"/>
      <c r="F43" s="11"/>
      <c r="G43" s="11"/>
      <c r="H43" s="11"/>
      <c r="I43" s="11"/>
      <c r="J43" s="11"/>
      <c r="K43" s="11"/>
      <c r="L43" s="11"/>
      <c r="M43" s="11"/>
      <c r="N43" s="11"/>
      <c r="O43" s="11"/>
      <c r="P43" s="11"/>
      <c r="Q43" s="11"/>
      <c r="R43" s="11"/>
      <c r="S43" s="11"/>
      <c r="T43" s="11"/>
      <c r="U43" s="11"/>
      <c r="V43" s="11"/>
      <c r="W43" s="11"/>
    </row>
    <row r="44" spans="3:23" ht="12.6" hidden="1">
      <c r="C44" s="11"/>
      <c r="D44" s="11"/>
      <c r="E44" s="11"/>
      <c r="F44" s="11"/>
      <c r="G44" s="11"/>
      <c r="H44" s="11"/>
      <c r="I44" s="11"/>
      <c r="J44" s="11"/>
      <c r="K44" s="11"/>
      <c r="L44" s="11"/>
      <c r="M44" s="11"/>
      <c r="N44" s="11"/>
      <c r="O44" s="11"/>
      <c r="P44" s="11"/>
      <c r="Q44" s="11"/>
      <c r="R44" s="11"/>
      <c r="S44" s="11"/>
      <c r="T44" s="11"/>
      <c r="U44" s="11"/>
      <c r="V44" s="11"/>
      <c r="W44" s="11"/>
    </row>
    <row r="45" spans="3:23" ht="12.6" hidden="1">
      <c r="C45" s="11"/>
      <c r="D45" s="11"/>
      <c r="E45" s="11"/>
      <c r="F45" s="11"/>
      <c r="G45" s="11"/>
      <c r="H45" s="11"/>
      <c r="I45" s="11"/>
      <c r="J45" s="11"/>
      <c r="K45" s="11"/>
      <c r="L45" s="11"/>
      <c r="M45" s="11"/>
      <c r="N45" s="11"/>
      <c r="O45" s="11"/>
      <c r="P45" s="11"/>
      <c r="Q45" s="11"/>
      <c r="R45" s="11"/>
      <c r="S45" s="11"/>
      <c r="T45" s="11"/>
      <c r="U45" s="11"/>
      <c r="V45" s="11"/>
      <c r="W45" s="11"/>
    </row>
    <row r="46" spans="3:23" ht="12.6" hidden="1">
      <c r="C46" s="11"/>
      <c r="D46" s="11"/>
      <c r="E46" s="11"/>
      <c r="F46" s="11"/>
      <c r="G46" s="11"/>
      <c r="H46" s="11"/>
      <c r="I46" s="11"/>
      <c r="J46" s="11"/>
      <c r="K46" s="11"/>
      <c r="L46" s="11"/>
      <c r="M46" s="11"/>
      <c r="N46" s="11"/>
      <c r="O46" s="11"/>
      <c r="P46" s="11"/>
      <c r="Q46" s="11"/>
      <c r="R46" s="11"/>
      <c r="S46" s="11"/>
      <c r="T46" s="11"/>
      <c r="U46" s="11"/>
      <c r="V46" s="11"/>
      <c r="W46" s="11"/>
    </row>
    <row r="47" spans="3:23" ht="12.6" hidden="1">
      <c r="C47" s="11"/>
      <c r="D47" s="11"/>
      <c r="E47" s="11"/>
      <c r="F47" s="11"/>
      <c r="G47" s="11"/>
      <c r="H47" s="11"/>
      <c r="I47" s="11"/>
      <c r="J47" s="11"/>
      <c r="K47" s="11"/>
      <c r="L47" s="11"/>
      <c r="M47" s="11"/>
      <c r="N47" s="11"/>
      <c r="O47" s="11"/>
      <c r="P47" s="11"/>
      <c r="Q47" s="11"/>
      <c r="R47" s="11"/>
      <c r="S47" s="11"/>
      <c r="T47" s="11"/>
      <c r="U47" s="11"/>
      <c r="V47" s="11"/>
      <c r="W47" s="11"/>
    </row>
    <row r="48" spans="3:23" ht="12.6" hidden="1">
      <c r="C48" s="11"/>
      <c r="D48" s="11"/>
      <c r="E48" s="11"/>
      <c r="F48" s="11"/>
      <c r="G48" s="11"/>
      <c r="H48" s="11"/>
      <c r="I48" s="11"/>
      <c r="J48" s="11"/>
      <c r="K48" s="11"/>
      <c r="L48" s="11"/>
      <c r="M48" s="11"/>
      <c r="N48" s="11"/>
      <c r="O48" s="11"/>
      <c r="P48" s="11"/>
      <c r="Q48" s="11"/>
      <c r="R48" s="11"/>
      <c r="S48" s="11"/>
      <c r="T48" s="11"/>
      <c r="U48" s="11"/>
      <c r="V48" s="11"/>
      <c r="W48" s="11"/>
    </row>
    <row r="49" spans="3:23" ht="12.6" hidden="1">
      <c r="C49" s="11"/>
      <c r="D49" s="11"/>
      <c r="E49" s="11"/>
      <c r="F49" s="11"/>
      <c r="G49" s="11"/>
      <c r="H49" s="11"/>
      <c r="I49" s="11"/>
      <c r="J49" s="11"/>
      <c r="K49" s="11"/>
      <c r="L49" s="11"/>
      <c r="M49" s="11"/>
      <c r="N49" s="11"/>
      <c r="O49" s="11"/>
      <c r="P49" s="11"/>
      <c r="Q49" s="11"/>
      <c r="R49" s="11"/>
      <c r="S49" s="11"/>
      <c r="T49" s="11"/>
      <c r="U49" s="11"/>
      <c r="V49" s="11"/>
      <c r="W49" s="11"/>
    </row>
    <row r="50" spans="3:23" ht="12.6" hidden="1">
      <c r="C50" s="11"/>
      <c r="D50" s="11"/>
      <c r="E50" s="11"/>
      <c r="F50" s="11"/>
      <c r="G50" s="11"/>
      <c r="H50" s="11"/>
      <c r="I50" s="11"/>
      <c r="J50" s="11"/>
      <c r="K50" s="11"/>
      <c r="L50" s="11"/>
      <c r="M50" s="11"/>
      <c r="N50" s="11"/>
      <c r="O50" s="11"/>
      <c r="P50" s="11"/>
      <c r="Q50" s="11"/>
      <c r="R50" s="11"/>
      <c r="S50" s="11"/>
      <c r="T50" s="11"/>
      <c r="U50" s="11"/>
      <c r="V50" s="11"/>
      <c r="W50" s="11"/>
    </row>
    <row r="51" spans="3:23" ht="12.6" hidden="1">
      <c r="C51" s="11"/>
      <c r="D51" s="11"/>
      <c r="E51" s="11"/>
      <c r="F51" s="11"/>
      <c r="G51" s="11"/>
      <c r="H51" s="11"/>
      <c r="I51" s="11"/>
      <c r="J51" s="11"/>
      <c r="K51" s="11"/>
      <c r="L51" s="11"/>
      <c r="M51" s="11"/>
      <c r="N51" s="11"/>
      <c r="O51" s="11"/>
      <c r="P51" s="11"/>
      <c r="Q51" s="11"/>
      <c r="R51" s="11"/>
      <c r="S51" s="11"/>
      <c r="T51" s="11"/>
      <c r="U51" s="11"/>
      <c r="V51" s="11"/>
      <c r="W51" s="11"/>
    </row>
    <row r="52" spans="3:23" ht="12.6" hidden="1">
      <c r="C52" s="11"/>
      <c r="D52" s="11"/>
      <c r="E52" s="11"/>
      <c r="F52" s="11"/>
      <c r="G52" s="11"/>
      <c r="H52" s="11"/>
      <c r="I52" s="11"/>
      <c r="J52" s="11"/>
      <c r="K52" s="11"/>
      <c r="L52" s="11"/>
      <c r="M52" s="11"/>
      <c r="N52" s="11"/>
      <c r="O52" s="11"/>
      <c r="P52" s="11"/>
      <c r="Q52" s="11"/>
      <c r="R52" s="11"/>
      <c r="S52" s="11"/>
      <c r="T52" s="11"/>
      <c r="U52" s="11"/>
      <c r="V52" s="11"/>
      <c r="W52" s="11"/>
    </row>
    <row r="53" spans="3:23" ht="12.6" hidden="1">
      <c r="C53" s="11"/>
      <c r="D53" s="11"/>
      <c r="E53" s="11"/>
      <c r="F53" s="11"/>
      <c r="G53" s="11"/>
      <c r="H53" s="11"/>
      <c r="I53" s="11"/>
      <c r="J53" s="11"/>
      <c r="K53" s="11"/>
      <c r="L53" s="11"/>
      <c r="M53" s="11"/>
      <c r="N53" s="11"/>
      <c r="O53" s="11"/>
      <c r="P53" s="11"/>
      <c r="Q53" s="11"/>
      <c r="R53" s="11"/>
      <c r="S53" s="11"/>
      <c r="T53" s="11"/>
      <c r="U53" s="11"/>
      <c r="V53" s="11"/>
      <c r="W53" s="11"/>
    </row>
    <row r="54" spans="3:23" ht="12.6" hidden="1">
      <c r="C54" s="11"/>
      <c r="D54" s="11"/>
      <c r="E54" s="11"/>
      <c r="F54" s="11"/>
      <c r="G54" s="11"/>
      <c r="H54" s="11"/>
      <c r="I54" s="11"/>
      <c r="J54" s="11"/>
      <c r="K54" s="11"/>
      <c r="L54" s="11"/>
      <c r="M54" s="11"/>
      <c r="N54" s="11"/>
      <c r="O54" s="11"/>
      <c r="P54" s="11"/>
      <c r="Q54" s="11"/>
      <c r="R54" s="11"/>
      <c r="S54" s="11"/>
      <c r="T54" s="11"/>
      <c r="U54" s="11"/>
      <c r="V54" s="11"/>
      <c r="W54" s="11"/>
    </row>
    <row r="55" spans="3:23" ht="12.6" hidden="1">
      <c r="C55" s="11"/>
      <c r="D55" s="11"/>
      <c r="E55" s="11"/>
      <c r="F55" s="11"/>
      <c r="G55" s="11"/>
      <c r="H55" s="11"/>
      <c r="I55" s="11"/>
      <c r="J55" s="11"/>
      <c r="K55" s="11"/>
      <c r="L55" s="11"/>
      <c r="M55" s="11"/>
      <c r="N55" s="11"/>
      <c r="O55" s="11"/>
      <c r="P55" s="11"/>
      <c r="Q55" s="11"/>
      <c r="R55" s="11"/>
      <c r="S55" s="11"/>
      <c r="T55" s="11"/>
      <c r="U55" s="11"/>
      <c r="V55" s="11"/>
      <c r="W55" s="11"/>
    </row>
    <row r="56" spans="3:23" ht="12.6" hidden="1">
      <c r="C56" s="11"/>
      <c r="D56" s="11"/>
      <c r="E56" s="11"/>
      <c r="F56" s="11"/>
      <c r="G56" s="11"/>
      <c r="H56" s="11"/>
      <c r="I56" s="11"/>
      <c r="J56" s="11"/>
      <c r="K56" s="11"/>
      <c r="L56" s="11"/>
      <c r="M56" s="11"/>
      <c r="N56" s="11"/>
      <c r="O56" s="11"/>
      <c r="P56" s="11"/>
      <c r="Q56" s="11"/>
      <c r="R56" s="11"/>
      <c r="S56" s="11"/>
      <c r="T56" s="11"/>
      <c r="U56" s="11"/>
      <c r="V56" s="11"/>
      <c r="W56" s="11"/>
    </row>
    <row r="57" spans="3:23" ht="12.6" hidden="1">
      <c r="C57" s="11"/>
      <c r="D57" s="11"/>
      <c r="E57" s="11"/>
      <c r="F57" s="11"/>
      <c r="G57" s="11"/>
      <c r="H57" s="11"/>
      <c r="I57" s="11"/>
      <c r="J57" s="11"/>
      <c r="K57" s="11"/>
      <c r="L57" s="11"/>
      <c r="M57" s="11"/>
      <c r="N57" s="11"/>
      <c r="O57" s="11"/>
      <c r="P57" s="11"/>
      <c r="Q57" s="11"/>
      <c r="R57" s="11"/>
      <c r="S57" s="11"/>
      <c r="T57" s="11"/>
      <c r="U57" s="11"/>
      <c r="V57" s="11"/>
      <c r="W57" s="11"/>
    </row>
    <row r="58" spans="3:23" ht="12.6" hidden="1">
      <c r="C58" s="11"/>
      <c r="D58" s="11"/>
      <c r="E58" s="11"/>
      <c r="F58" s="11"/>
      <c r="G58" s="11"/>
      <c r="H58" s="11"/>
      <c r="I58" s="11"/>
      <c r="J58" s="11"/>
      <c r="K58" s="11"/>
      <c r="L58" s="11"/>
      <c r="M58" s="11"/>
      <c r="N58" s="11"/>
      <c r="O58" s="11"/>
      <c r="P58" s="11"/>
      <c r="Q58" s="11"/>
      <c r="R58" s="11"/>
      <c r="S58" s="11"/>
      <c r="T58" s="11"/>
      <c r="U58" s="11"/>
      <c r="V58" s="11"/>
      <c r="W58" s="11"/>
    </row>
    <row r="59" spans="3:23" ht="12.6" hidden="1">
      <c r="C59" s="11"/>
      <c r="D59" s="11"/>
      <c r="E59" s="11"/>
      <c r="F59" s="11"/>
      <c r="G59" s="11"/>
      <c r="H59" s="11"/>
      <c r="I59" s="11"/>
      <c r="J59" s="11"/>
      <c r="K59" s="11"/>
      <c r="L59" s="11"/>
      <c r="M59" s="11"/>
      <c r="N59" s="11"/>
      <c r="O59" s="11"/>
      <c r="P59" s="11"/>
      <c r="Q59" s="11"/>
      <c r="R59" s="11"/>
      <c r="S59" s="11"/>
      <c r="T59" s="11"/>
      <c r="U59" s="11"/>
      <c r="V59" s="11"/>
      <c r="W59" s="11"/>
    </row>
    <row r="60" spans="3:23" ht="12.6" hidden="1">
      <c r="C60" s="11"/>
      <c r="D60" s="11"/>
      <c r="E60" s="11"/>
      <c r="F60" s="11"/>
      <c r="G60" s="11"/>
      <c r="H60" s="11"/>
      <c r="I60" s="11"/>
      <c r="J60" s="11"/>
      <c r="K60" s="11"/>
      <c r="L60" s="11"/>
      <c r="M60" s="11"/>
      <c r="N60" s="11"/>
      <c r="O60" s="11"/>
      <c r="P60" s="11"/>
      <c r="Q60" s="11"/>
      <c r="R60" s="11"/>
      <c r="S60" s="11"/>
      <c r="T60" s="11"/>
      <c r="U60" s="11"/>
      <c r="V60" s="11"/>
      <c r="W60" s="11"/>
    </row>
    <row r="61" spans="3:23" ht="12.6" hidden="1">
      <c r="C61" s="11"/>
      <c r="D61" s="11"/>
      <c r="E61" s="11"/>
      <c r="F61" s="11"/>
      <c r="G61" s="11"/>
      <c r="H61" s="11"/>
      <c r="I61" s="11"/>
      <c r="J61" s="11"/>
      <c r="K61" s="11"/>
      <c r="L61" s="11"/>
      <c r="M61" s="11"/>
      <c r="N61" s="11"/>
      <c r="O61" s="11"/>
      <c r="P61" s="11"/>
      <c r="Q61" s="11"/>
      <c r="R61" s="11"/>
      <c r="S61" s="11"/>
      <c r="T61" s="11"/>
      <c r="U61" s="11"/>
      <c r="V61" s="11"/>
      <c r="W61" s="11"/>
    </row>
    <row r="62" spans="3:23" ht="12.6" hidden="1">
      <c r="C62" s="11"/>
      <c r="D62" s="11"/>
      <c r="E62" s="11"/>
      <c r="F62" s="11"/>
      <c r="G62" s="11"/>
      <c r="H62" s="11"/>
      <c r="I62" s="11"/>
      <c r="J62" s="11"/>
      <c r="K62" s="11"/>
      <c r="L62" s="11"/>
      <c r="M62" s="11"/>
      <c r="N62" s="11"/>
      <c r="O62" s="11"/>
      <c r="P62" s="11"/>
      <c r="Q62" s="11"/>
      <c r="R62" s="11"/>
      <c r="S62" s="11"/>
      <c r="T62" s="11"/>
      <c r="U62" s="11"/>
      <c r="V62" s="11"/>
      <c r="W62" s="11"/>
    </row>
    <row r="63" spans="3:23" ht="12.6" hidden="1">
      <c r="C63" s="11"/>
      <c r="D63" s="11"/>
      <c r="E63" s="11"/>
      <c r="F63" s="11"/>
      <c r="G63" s="11"/>
      <c r="H63" s="11"/>
      <c r="I63" s="11"/>
      <c r="J63" s="11"/>
      <c r="K63" s="11"/>
      <c r="L63" s="11"/>
      <c r="M63" s="11"/>
      <c r="N63" s="11"/>
      <c r="O63" s="11"/>
      <c r="P63" s="11"/>
      <c r="Q63" s="11"/>
      <c r="R63" s="11"/>
      <c r="S63" s="11"/>
      <c r="T63" s="11"/>
      <c r="U63" s="11"/>
      <c r="V63" s="11"/>
      <c r="W63" s="11"/>
    </row>
    <row r="64" spans="3:23" ht="12.6" hidden="1">
      <c r="C64" s="11"/>
      <c r="D64" s="11"/>
      <c r="E64" s="11"/>
      <c r="F64" s="11"/>
      <c r="G64" s="11"/>
      <c r="H64" s="11"/>
      <c r="I64" s="11"/>
      <c r="J64" s="11"/>
      <c r="K64" s="11"/>
      <c r="L64" s="11"/>
      <c r="M64" s="11"/>
      <c r="N64" s="11"/>
      <c r="O64" s="11"/>
      <c r="P64" s="11"/>
      <c r="Q64" s="11"/>
      <c r="R64" s="11"/>
      <c r="S64" s="11"/>
      <c r="T64" s="11"/>
      <c r="U64" s="11"/>
      <c r="V64" s="11"/>
      <c r="W64" s="11"/>
    </row>
    <row r="65" spans="3:23" ht="12.6" hidden="1">
      <c r="C65" s="11"/>
      <c r="D65" s="11"/>
      <c r="E65" s="11"/>
      <c r="F65" s="11"/>
      <c r="G65" s="11"/>
      <c r="H65" s="11"/>
      <c r="I65" s="11"/>
      <c r="J65" s="11"/>
      <c r="K65" s="11"/>
      <c r="L65" s="11"/>
      <c r="M65" s="11"/>
      <c r="N65" s="11"/>
      <c r="O65" s="11"/>
      <c r="P65" s="11"/>
      <c r="Q65" s="11"/>
      <c r="R65" s="11"/>
      <c r="S65" s="11"/>
      <c r="T65" s="11"/>
      <c r="U65" s="11"/>
      <c r="V65" s="11"/>
      <c r="W65" s="11"/>
    </row>
    <row r="66" spans="3:23" ht="12.6" hidden="1">
      <c r="C66" s="11"/>
      <c r="D66" s="11"/>
      <c r="E66" s="11"/>
      <c r="F66" s="11"/>
      <c r="G66" s="11"/>
      <c r="H66" s="11"/>
      <c r="I66" s="11"/>
      <c r="J66" s="11"/>
      <c r="K66" s="11"/>
      <c r="L66" s="11"/>
      <c r="M66" s="11"/>
      <c r="N66" s="11"/>
      <c r="O66" s="11"/>
      <c r="P66" s="11"/>
      <c r="Q66" s="11"/>
      <c r="R66" s="11"/>
      <c r="S66" s="11"/>
      <c r="T66" s="11"/>
      <c r="U66" s="11"/>
      <c r="V66" s="11"/>
      <c r="W66" s="11"/>
    </row>
    <row r="67" spans="3:23" ht="12.6" hidden="1">
      <c r="C67" s="11"/>
      <c r="D67" s="11"/>
      <c r="E67" s="11"/>
      <c r="F67" s="11"/>
      <c r="G67" s="11"/>
      <c r="H67" s="11"/>
      <c r="I67" s="11"/>
      <c r="J67" s="11"/>
      <c r="K67" s="11"/>
      <c r="L67" s="11"/>
      <c r="M67" s="11"/>
      <c r="N67" s="11"/>
      <c r="O67" s="11"/>
      <c r="P67" s="11"/>
      <c r="Q67" s="11"/>
      <c r="R67" s="11"/>
      <c r="S67" s="11"/>
      <c r="T67" s="11"/>
      <c r="U67" s="11"/>
      <c r="V67" s="11"/>
      <c r="W67" s="11"/>
    </row>
    <row r="68" spans="3:23" ht="12.6" hidden="1">
      <c r="C68" s="11"/>
      <c r="D68" s="11"/>
      <c r="E68" s="11"/>
      <c r="F68" s="11"/>
      <c r="G68" s="11"/>
      <c r="H68" s="11"/>
      <c r="I68" s="11"/>
      <c r="J68" s="11"/>
      <c r="K68" s="11"/>
      <c r="L68" s="11"/>
      <c r="M68" s="11"/>
      <c r="N68" s="11"/>
      <c r="O68" s="11"/>
      <c r="P68" s="11"/>
      <c r="Q68" s="11"/>
      <c r="R68" s="11"/>
      <c r="S68" s="11"/>
      <c r="T68" s="11"/>
      <c r="U68" s="11"/>
      <c r="V68" s="11"/>
      <c r="W68" s="11"/>
    </row>
    <row r="69" spans="3:23" ht="12.6" hidden="1">
      <c r="C69" s="11"/>
      <c r="D69" s="11"/>
      <c r="E69" s="11"/>
      <c r="F69" s="11"/>
      <c r="G69" s="11"/>
      <c r="H69" s="11"/>
      <c r="I69" s="11"/>
      <c r="J69" s="11"/>
      <c r="K69" s="11"/>
      <c r="L69" s="11"/>
      <c r="M69" s="11"/>
      <c r="N69" s="11"/>
      <c r="O69" s="11"/>
      <c r="P69" s="11"/>
      <c r="Q69" s="11"/>
      <c r="R69" s="11"/>
      <c r="S69" s="11"/>
      <c r="T69" s="11"/>
      <c r="U69" s="11"/>
      <c r="V69" s="11"/>
      <c r="W69" s="11"/>
    </row>
    <row r="70" spans="3:23" ht="12.6" hidden="1">
      <c r="C70" s="11"/>
      <c r="D70" s="11"/>
      <c r="E70" s="11"/>
      <c r="F70" s="11"/>
      <c r="G70" s="11"/>
      <c r="H70" s="11"/>
      <c r="I70" s="11"/>
      <c r="J70" s="11"/>
      <c r="K70" s="11"/>
      <c r="L70" s="11"/>
      <c r="M70" s="11"/>
      <c r="N70" s="11"/>
      <c r="O70" s="11"/>
      <c r="P70" s="11"/>
      <c r="Q70" s="11"/>
      <c r="R70" s="11"/>
      <c r="S70" s="11"/>
      <c r="T70" s="11"/>
      <c r="U70" s="11"/>
      <c r="V70" s="11"/>
      <c r="W70" s="11"/>
    </row>
    <row r="71" spans="3:23" ht="12.6" hidden="1">
      <c r="C71" s="11"/>
      <c r="D71" s="11"/>
      <c r="E71" s="11"/>
      <c r="F71" s="11"/>
      <c r="G71" s="11"/>
      <c r="H71" s="11"/>
      <c r="I71" s="11"/>
      <c r="J71" s="11"/>
      <c r="K71" s="11"/>
      <c r="L71" s="11"/>
      <c r="M71" s="11"/>
      <c r="N71" s="11"/>
      <c r="O71" s="11"/>
      <c r="P71" s="11"/>
      <c r="Q71" s="11"/>
      <c r="R71" s="11"/>
      <c r="S71" s="11"/>
      <c r="T71" s="11"/>
      <c r="U71" s="11"/>
      <c r="V71" s="11"/>
      <c r="W71" s="11"/>
    </row>
    <row r="72" spans="3:23" ht="12.6" hidden="1">
      <c r="C72" s="11"/>
      <c r="D72" s="11"/>
      <c r="E72" s="11"/>
      <c r="F72" s="11"/>
      <c r="G72" s="11"/>
      <c r="H72" s="11"/>
      <c r="I72" s="11"/>
      <c r="J72" s="11"/>
      <c r="K72" s="11"/>
      <c r="L72" s="11"/>
      <c r="M72" s="11"/>
      <c r="N72" s="11"/>
      <c r="O72" s="11"/>
      <c r="P72" s="11"/>
      <c r="Q72" s="11"/>
      <c r="R72" s="11"/>
      <c r="S72" s="11"/>
      <c r="T72" s="11"/>
      <c r="U72" s="11"/>
      <c r="V72" s="11"/>
      <c r="W72" s="11"/>
    </row>
    <row r="73" spans="3:23" ht="12.6" hidden="1">
      <c r="C73" s="11"/>
      <c r="D73" s="11"/>
      <c r="E73" s="11"/>
      <c r="F73" s="11"/>
      <c r="G73" s="11"/>
      <c r="H73" s="11"/>
      <c r="I73" s="11"/>
      <c r="J73" s="11"/>
      <c r="K73" s="11"/>
      <c r="L73" s="11"/>
      <c r="M73" s="11"/>
      <c r="N73" s="11"/>
      <c r="O73" s="11"/>
      <c r="P73" s="11"/>
      <c r="Q73" s="11"/>
      <c r="R73" s="11"/>
      <c r="S73" s="11"/>
      <c r="T73" s="11"/>
      <c r="U73" s="11"/>
      <c r="V73" s="11"/>
      <c r="W73" s="11"/>
    </row>
    <row r="74" spans="3:23" ht="12.6" hidden="1">
      <c r="C74" s="11"/>
      <c r="D74" s="11"/>
      <c r="E74" s="11"/>
      <c r="F74" s="11"/>
      <c r="G74" s="11"/>
      <c r="H74" s="11"/>
      <c r="I74" s="11"/>
      <c r="J74" s="11"/>
      <c r="K74" s="11"/>
      <c r="L74" s="11"/>
      <c r="M74" s="11"/>
      <c r="N74" s="11"/>
      <c r="O74" s="11"/>
      <c r="P74" s="11"/>
      <c r="Q74" s="11"/>
      <c r="R74" s="11"/>
      <c r="S74" s="11"/>
      <c r="T74" s="11"/>
      <c r="U74" s="11"/>
      <c r="V74" s="11"/>
      <c r="W74" s="11"/>
    </row>
    <row r="75" spans="3:23" ht="12.6" hidden="1">
      <c r="C75" s="11"/>
      <c r="D75" s="11"/>
      <c r="E75" s="11"/>
      <c r="F75" s="11"/>
      <c r="G75" s="11"/>
      <c r="H75" s="11"/>
      <c r="I75" s="11"/>
      <c r="J75" s="11"/>
      <c r="K75" s="11"/>
      <c r="L75" s="11"/>
      <c r="M75" s="11"/>
      <c r="N75" s="11"/>
      <c r="O75" s="11"/>
      <c r="P75" s="11"/>
      <c r="Q75" s="11"/>
      <c r="R75" s="11"/>
      <c r="S75" s="11"/>
      <c r="T75" s="11"/>
      <c r="U75" s="11"/>
      <c r="V75" s="11"/>
      <c r="W75" s="11"/>
    </row>
    <row r="76" spans="3:23" ht="12.6" hidden="1">
      <c r="C76" s="11"/>
      <c r="D76" s="11"/>
      <c r="E76" s="11"/>
      <c r="F76" s="11"/>
      <c r="G76" s="11"/>
      <c r="H76" s="11"/>
      <c r="I76" s="11"/>
      <c r="J76" s="11"/>
      <c r="K76" s="11"/>
      <c r="L76" s="11"/>
      <c r="M76" s="11"/>
      <c r="N76" s="11"/>
      <c r="O76" s="11"/>
      <c r="P76" s="11"/>
      <c r="Q76" s="11"/>
      <c r="R76" s="11"/>
      <c r="S76" s="11"/>
      <c r="T76" s="11"/>
      <c r="U76" s="11"/>
      <c r="V76" s="11"/>
      <c r="W76" s="11"/>
    </row>
    <row r="77" spans="3:23" ht="12.6" hidden="1">
      <c r="C77" s="11"/>
      <c r="D77" s="11"/>
      <c r="E77" s="11"/>
      <c r="F77" s="11"/>
      <c r="G77" s="11"/>
      <c r="H77" s="11"/>
      <c r="I77" s="11"/>
      <c r="J77" s="11"/>
      <c r="K77" s="11"/>
      <c r="L77" s="11"/>
      <c r="M77" s="11"/>
      <c r="N77" s="11"/>
      <c r="O77" s="11"/>
      <c r="P77" s="11"/>
      <c r="Q77" s="11"/>
      <c r="R77" s="11"/>
      <c r="S77" s="11"/>
      <c r="T77" s="11"/>
      <c r="U77" s="11"/>
      <c r="V77" s="11"/>
      <c r="W77" s="11"/>
    </row>
    <row r="78" spans="3:23" ht="12.6" hidden="1">
      <c r="C78" s="11"/>
      <c r="D78" s="11"/>
      <c r="E78" s="11"/>
      <c r="F78" s="11"/>
      <c r="G78" s="11"/>
      <c r="H78" s="11"/>
      <c r="I78" s="11"/>
      <c r="J78" s="11"/>
      <c r="K78" s="11"/>
      <c r="L78" s="11"/>
      <c r="M78" s="11"/>
      <c r="N78" s="11"/>
      <c r="O78" s="11"/>
      <c r="P78" s="11"/>
      <c r="Q78" s="11"/>
      <c r="R78" s="11"/>
      <c r="S78" s="11"/>
      <c r="T78" s="11"/>
      <c r="U78" s="11"/>
      <c r="V78" s="11"/>
      <c r="W78" s="11"/>
    </row>
    <row r="79" spans="3:23" ht="12.6" hidden="1">
      <c r="C79" s="11"/>
      <c r="D79" s="11"/>
      <c r="E79" s="11"/>
      <c r="F79" s="11"/>
      <c r="G79" s="11"/>
      <c r="H79" s="11"/>
      <c r="I79" s="11"/>
      <c r="J79" s="11"/>
      <c r="K79" s="11"/>
      <c r="L79" s="11"/>
      <c r="M79" s="11"/>
      <c r="N79" s="11"/>
      <c r="O79" s="11"/>
      <c r="P79" s="11"/>
      <c r="Q79" s="11"/>
      <c r="R79" s="11"/>
      <c r="S79" s="11"/>
      <c r="T79" s="11"/>
      <c r="U79" s="11"/>
      <c r="V79" s="11"/>
      <c r="W79" s="11"/>
    </row>
    <row r="80" spans="3:23" ht="12.6" hidden="1">
      <c r="C80" s="11"/>
      <c r="D80" s="11"/>
      <c r="E80" s="11"/>
      <c r="F80" s="11"/>
      <c r="G80" s="11"/>
      <c r="H80" s="11"/>
      <c r="I80" s="11"/>
      <c r="J80" s="11"/>
      <c r="K80" s="11"/>
      <c r="L80" s="11"/>
      <c r="M80" s="11"/>
      <c r="N80" s="11"/>
      <c r="O80" s="11"/>
      <c r="P80" s="11"/>
      <c r="Q80" s="11"/>
      <c r="R80" s="11"/>
      <c r="S80" s="11"/>
      <c r="T80" s="11"/>
      <c r="U80" s="11"/>
      <c r="V80" s="11"/>
      <c r="W80" s="11"/>
    </row>
    <row r="81" spans="3:23" ht="12.6" hidden="1">
      <c r="C81" s="11"/>
      <c r="D81" s="11"/>
      <c r="E81" s="11"/>
      <c r="F81" s="11"/>
      <c r="G81" s="11"/>
      <c r="H81" s="11"/>
      <c r="I81" s="11"/>
      <c r="J81" s="11"/>
      <c r="K81" s="11"/>
      <c r="L81" s="11"/>
      <c r="M81" s="11"/>
      <c r="N81" s="11"/>
      <c r="O81" s="11"/>
      <c r="P81" s="11"/>
      <c r="Q81" s="11"/>
      <c r="R81" s="11"/>
      <c r="S81" s="11"/>
      <c r="T81" s="11"/>
      <c r="U81" s="11"/>
      <c r="V81" s="11"/>
      <c r="W81" s="11"/>
    </row>
    <row r="82" spans="3:23" ht="12.6" hidden="1">
      <c r="C82" s="11"/>
      <c r="D82" s="11"/>
      <c r="E82" s="11"/>
      <c r="F82" s="11"/>
      <c r="G82" s="11"/>
      <c r="H82" s="11"/>
      <c r="I82" s="11"/>
      <c r="J82" s="11"/>
      <c r="K82" s="11"/>
      <c r="L82" s="11"/>
      <c r="M82" s="11"/>
      <c r="N82" s="11"/>
      <c r="O82" s="11"/>
      <c r="P82" s="11"/>
      <c r="Q82" s="11"/>
      <c r="R82" s="11"/>
      <c r="S82" s="11"/>
      <c r="T82" s="11"/>
      <c r="U82" s="11"/>
      <c r="V82" s="11"/>
      <c r="W82" s="11"/>
    </row>
    <row r="83" spans="3:23" ht="12.6" hidden="1">
      <c r="C83" s="11"/>
      <c r="D83" s="11"/>
      <c r="E83" s="11"/>
      <c r="F83" s="11"/>
      <c r="G83" s="11"/>
      <c r="H83" s="11"/>
      <c r="I83" s="11"/>
      <c r="J83" s="11"/>
      <c r="K83" s="11"/>
      <c r="L83" s="11"/>
      <c r="M83" s="11"/>
      <c r="N83" s="11"/>
      <c r="O83" s="11"/>
      <c r="P83" s="11"/>
      <c r="Q83" s="11"/>
      <c r="R83" s="11"/>
      <c r="S83" s="11"/>
      <c r="T83" s="11"/>
      <c r="U83" s="11"/>
      <c r="V83" s="11"/>
      <c r="W83" s="11"/>
    </row>
    <row r="84" spans="3:23" ht="12.6" hidden="1">
      <c r="C84" s="11"/>
      <c r="D84" s="11"/>
      <c r="E84" s="11"/>
      <c r="F84" s="11"/>
      <c r="G84" s="11"/>
      <c r="H84" s="11"/>
      <c r="I84" s="11"/>
      <c r="J84" s="11"/>
      <c r="K84" s="11"/>
      <c r="L84" s="11"/>
      <c r="M84" s="11"/>
      <c r="N84" s="11"/>
      <c r="O84" s="11"/>
      <c r="P84" s="11"/>
      <c r="Q84" s="11"/>
      <c r="R84" s="11"/>
      <c r="S84" s="11"/>
      <c r="T84" s="11"/>
      <c r="U84" s="11"/>
      <c r="V84" s="11"/>
      <c r="W84" s="11"/>
    </row>
    <row r="85" spans="3:23" ht="12.6" hidden="1">
      <c r="C85" s="11"/>
      <c r="D85" s="11"/>
      <c r="E85" s="11"/>
      <c r="F85" s="11"/>
      <c r="G85" s="11"/>
      <c r="H85" s="11"/>
      <c r="I85" s="11"/>
      <c r="J85" s="11"/>
      <c r="K85" s="11"/>
      <c r="L85" s="11"/>
      <c r="M85" s="11"/>
      <c r="N85" s="11"/>
      <c r="O85" s="11"/>
      <c r="P85" s="11"/>
      <c r="Q85" s="11"/>
      <c r="R85" s="11"/>
      <c r="S85" s="11"/>
      <c r="T85" s="11"/>
      <c r="U85" s="11"/>
      <c r="V85" s="11"/>
      <c r="W85" s="11"/>
    </row>
    <row r="86" spans="3:23" ht="12.6" hidden="1">
      <c r="C86" s="11"/>
      <c r="D86" s="11"/>
      <c r="E86" s="11"/>
      <c r="F86" s="11"/>
      <c r="G86" s="11"/>
      <c r="H86" s="11"/>
      <c r="I86" s="11"/>
      <c r="J86" s="11"/>
      <c r="K86" s="11"/>
      <c r="L86" s="11"/>
      <c r="M86" s="11"/>
      <c r="N86" s="11"/>
      <c r="O86" s="11"/>
      <c r="P86" s="11"/>
      <c r="Q86" s="11"/>
      <c r="R86" s="11"/>
      <c r="S86" s="11"/>
      <c r="T86" s="11"/>
      <c r="U86" s="11"/>
      <c r="V86" s="11"/>
      <c r="W86" s="11"/>
    </row>
    <row r="87" spans="3:23" ht="12.6" hidden="1">
      <c r="C87" s="11"/>
      <c r="D87" s="11"/>
      <c r="E87" s="11"/>
      <c r="F87" s="11"/>
      <c r="G87" s="11"/>
      <c r="H87" s="11"/>
      <c r="I87" s="11"/>
      <c r="J87" s="11"/>
      <c r="K87" s="11"/>
      <c r="L87" s="11"/>
      <c r="M87" s="11"/>
      <c r="N87" s="11"/>
      <c r="O87" s="11"/>
      <c r="P87" s="11"/>
      <c r="Q87" s="11"/>
      <c r="R87" s="11"/>
      <c r="S87" s="11"/>
      <c r="T87" s="11"/>
      <c r="U87" s="11"/>
      <c r="V87" s="11"/>
      <c r="W87" s="11"/>
    </row>
    <row r="88" spans="3:23" ht="12.6" hidden="1">
      <c r="C88" s="11"/>
      <c r="D88" s="11"/>
      <c r="E88" s="11"/>
      <c r="F88" s="11"/>
      <c r="G88" s="11"/>
      <c r="H88" s="11"/>
      <c r="I88" s="11"/>
      <c r="J88" s="11"/>
      <c r="K88" s="11"/>
      <c r="L88" s="11"/>
      <c r="M88" s="11"/>
      <c r="N88" s="11"/>
      <c r="O88" s="11"/>
      <c r="P88" s="11"/>
      <c r="Q88" s="11"/>
      <c r="R88" s="11"/>
      <c r="S88" s="11"/>
      <c r="T88" s="11"/>
      <c r="U88" s="11"/>
      <c r="V88" s="11"/>
      <c r="W88" s="11"/>
    </row>
    <row r="89" spans="3:23" ht="12.6" hidden="1">
      <c r="C89" s="11"/>
      <c r="D89" s="11"/>
      <c r="E89" s="11"/>
      <c r="F89" s="11"/>
      <c r="G89" s="11"/>
      <c r="H89" s="11"/>
      <c r="I89" s="11"/>
      <c r="J89" s="11"/>
      <c r="K89" s="11"/>
      <c r="L89" s="11"/>
      <c r="M89" s="11"/>
      <c r="N89" s="11"/>
      <c r="O89" s="11"/>
      <c r="P89" s="11"/>
      <c r="Q89" s="11"/>
      <c r="R89" s="11"/>
      <c r="S89" s="11"/>
      <c r="T89" s="11"/>
      <c r="U89" s="11"/>
      <c r="V89" s="11"/>
      <c r="W89" s="11"/>
    </row>
    <row r="90" spans="3:23" ht="12.6" hidden="1">
      <c r="C90" s="11"/>
      <c r="D90" s="11"/>
      <c r="E90" s="11"/>
      <c r="F90" s="11"/>
      <c r="G90" s="11"/>
      <c r="H90" s="11"/>
      <c r="I90" s="11"/>
      <c r="J90" s="11"/>
      <c r="K90" s="11"/>
      <c r="L90" s="11"/>
      <c r="M90" s="11"/>
      <c r="N90" s="11"/>
      <c r="O90" s="11"/>
      <c r="P90" s="11"/>
      <c r="Q90" s="11"/>
      <c r="R90" s="11"/>
      <c r="S90" s="11"/>
      <c r="T90" s="11"/>
      <c r="U90" s="11"/>
      <c r="V90" s="11"/>
      <c r="W90" s="11"/>
    </row>
    <row r="91" spans="3:23" ht="12.6" hidden="1">
      <c r="C91" s="11"/>
      <c r="D91" s="11"/>
      <c r="E91" s="11"/>
      <c r="F91" s="11"/>
      <c r="G91" s="11"/>
      <c r="H91" s="11"/>
      <c r="I91" s="11"/>
      <c r="J91" s="11"/>
      <c r="K91" s="11"/>
      <c r="L91" s="11"/>
      <c r="M91" s="11"/>
      <c r="N91" s="11"/>
      <c r="O91" s="11"/>
      <c r="P91" s="11"/>
      <c r="Q91" s="11"/>
      <c r="R91" s="11"/>
      <c r="S91" s="11"/>
      <c r="T91" s="11"/>
      <c r="U91" s="11"/>
      <c r="V91" s="11"/>
      <c r="W91" s="11"/>
    </row>
    <row r="92" spans="3:23" ht="12.6" hidden="1">
      <c r="C92" s="11"/>
      <c r="D92" s="11"/>
      <c r="E92" s="11"/>
      <c r="F92" s="11"/>
      <c r="G92" s="11"/>
      <c r="H92" s="11"/>
      <c r="I92" s="11"/>
      <c r="J92" s="11"/>
      <c r="K92" s="11"/>
      <c r="L92" s="11"/>
      <c r="M92" s="11"/>
      <c r="N92" s="11"/>
      <c r="O92" s="11"/>
      <c r="P92" s="11"/>
      <c r="Q92" s="11"/>
      <c r="R92" s="11"/>
      <c r="S92" s="11"/>
      <c r="T92" s="11"/>
      <c r="U92" s="11"/>
      <c r="V92" s="11"/>
      <c r="W92" s="11"/>
    </row>
    <row r="93" spans="3:23" ht="12.6" hidden="1">
      <c r="C93" s="11"/>
      <c r="D93" s="11"/>
      <c r="E93" s="11"/>
      <c r="F93" s="11"/>
      <c r="G93" s="11"/>
      <c r="H93" s="11"/>
      <c r="I93" s="11"/>
      <c r="J93" s="11"/>
      <c r="K93" s="11"/>
      <c r="L93" s="11"/>
      <c r="M93" s="11"/>
      <c r="N93" s="11"/>
      <c r="O93" s="11"/>
      <c r="P93" s="11"/>
      <c r="Q93" s="11"/>
      <c r="R93" s="11"/>
      <c r="S93" s="11"/>
      <c r="T93" s="11"/>
      <c r="U93" s="11"/>
      <c r="V93" s="11"/>
      <c r="W93" s="11"/>
    </row>
    <row r="94" spans="3:23" ht="12.6" hidden="1">
      <c r="C94" s="11"/>
      <c r="D94" s="11"/>
      <c r="E94" s="11"/>
      <c r="F94" s="11"/>
      <c r="G94" s="11"/>
      <c r="H94" s="11"/>
      <c r="I94" s="11"/>
      <c r="J94" s="11"/>
      <c r="K94" s="11"/>
      <c r="L94" s="11"/>
      <c r="M94" s="11"/>
      <c r="N94" s="11"/>
      <c r="O94" s="11"/>
      <c r="P94" s="11"/>
      <c r="Q94" s="11"/>
      <c r="R94" s="11"/>
      <c r="S94" s="11"/>
      <c r="T94" s="11"/>
      <c r="U94" s="11"/>
      <c r="V94" s="11"/>
      <c r="W94" s="11"/>
    </row>
    <row r="95" spans="3:23" ht="12.6" hidden="1">
      <c r="C95" s="11"/>
      <c r="D95" s="11"/>
      <c r="E95" s="11"/>
      <c r="F95" s="11"/>
      <c r="G95" s="11"/>
      <c r="H95" s="11"/>
      <c r="I95" s="11"/>
      <c r="J95" s="11"/>
      <c r="K95" s="11"/>
      <c r="L95" s="11"/>
      <c r="M95" s="11"/>
      <c r="N95" s="11"/>
      <c r="O95" s="11"/>
      <c r="P95" s="11"/>
      <c r="Q95" s="11"/>
      <c r="R95" s="11"/>
      <c r="S95" s="11"/>
      <c r="T95" s="11"/>
      <c r="U95" s="11"/>
      <c r="V95" s="11"/>
      <c r="W95" s="11"/>
    </row>
    <row r="96" spans="3:23" ht="12.6" hidden="1">
      <c r="C96" s="11"/>
      <c r="D96" s="11"/>
      <c r="E96" s="11"/>
      <c r="F96" s="11"/>
      <c r="G96" s="11"/>
      <c r="H96" s="11"/>
      <c r="I96" s="11"/>
      <c r="J96" s="11"/>
      <c r="K96" s="11"/>
      <c r="L96" s="11"/>
      <c r="M96" s="11"/>
      <c r="N96" s="11"/>
      <c r="O96" s="11"/>
      <c r="P96" s="11"/>
      <c r="Q96" s="11"/>
      <c r="R96" s="11"/>
      <c r="S96" s="11"/>
      <c r="T96" s="11"/>
      <c r="U96" s="11"/>
      <c r="V96" s="11"/>
      <c r="W96" s="11"/>
    </row>
    <row r="97" spans="3:23" ht="12.6" hidden="1">
      <c r="C97" s="11"/>
      <c r="D97" s="11"/>
      <c r="E97" s="11"/>
      <c r="F97" s="11"/>
      <c r="G97" s="11"/>
      <c r="H97" s="11"/>
      <c r="I97" s="11"/>
      <c r="J97" s="11"/>
      <c r="K97" s="11"/>
      <c r="L97" s="11"/>
      <c r="M97" s="11"/>
      <c r="N97" s="11"/>
      <c r="O97" s="11"/>
      <c r="P97" s="11"/>
      <c r="Q97" s="11"/>
      <c r="R97" s="11"/>
      <c r="S97" s="11"/>
      <c r="T97" s="11"/>
      <c r="U97" s="11"/>
      <c r="V97" s="11"/>
      <c r="W97" s="11"/>
    </row>
    <row r="98" spans="3:23" ht="12.6" hidden="1">
      <c r="C98" s="11"/>
      <c r="D98" s="11"/>
      <c r="E98" s="11"/>
      <c r="F98" s="11"/>
      <c r="G98" s="11"/>
      <c r="H98" s="11"/>
      <c r="I98" s="11"/>
      <c r="J98" s="11"/>
      <c r="K98" s="11"/>
      <c r="L98" s="11"/>
      <c r="M98" s="11"/>
      <c r="N98" s="11"/>
      <c r="O98" s="11"/>
      <c r="P98" s="11"/>
      <c r="Q98" s="11"/>
      <c r="R98" s="11"/>
      <c r="S98" s="11"/>
      <c r="T98" s="11"/>
      <c r="U98" s="11"/>
      <c r="V98" s="11"/>
      <c r="W98" s="11"/>
    </row>
    <row r="99" spans="3:23" ht="12.6" hidden="1">
      <c r="C99" s="11"/>
      <c r="D99" s="11"/>
      <c r="E99" s="11"/>
      <c r="F99" s="11"/>
      <c r="G99" s="11"/>
      <c r="H99" s="11"/>
      <c r="I99" s="11"/>
      <c r="J99" s="11"/>
      <c r="K99" s="11"/>
      <c r="L99" s="11"/>
      <c r="M99" s="11"/>
      <c r="N99" s="11"/>
      <c r="O99" s="11"/>
      <c r="P99" s="11"/>
      <c r="Q99" s="11"/>
      <c r="R99" s="11"/>
      <c r="S99" s="11"/>
      <c r="T99" s="11"/>
      <c r="U99" s="11"/>
      <c r="V99" s="11"/>
      <c r="W99" s="11"/>
    </row>
    <row r="100" spans="3:23" ht="12.6" hidden="1">
      <c r="C100" s="11"/>
      <c r="D100" s="11"/>
      <c r="E100" s="11"/>
      <c r="F100" s="11"/>
      <c r="G100" s="11"/>
      <c r="H100" s="11"/>
      <c r="I100" s="11"/>
      <c r="J100" s="11"/>
      <c r="K100" s="11"/>
      <c r="L100" s="11"/>
      <c r="M100" s="11"/>
      <c r="N100" s="11"/>
      <c r="O100" s="11"/>
      <c r="P100" s="11"/>
      <c r="Q100" s="11"/>
      <c r="R100" s="11"/>
      <c r="S100" s="11"/>
      <c r="T100" s="11"/>
      <c r="U100" s="11"/>
      <c r="V100" s="11"/>
      <c r="W100" s="11"/>
    </row>
    <row r="101" spans="3:23" ht="12.6" hidden="1">
      <c r="C101" s="11"/>
      <c r="D101" s="11"/>
      <c r="E101" s="11"/>
      <c r="F101" s="11"/>
      <c r="G101" s="11"/>
      <c r="H101" s="11"/>
      <c r="I101" s="11"/>
      <c r="J101" s="11"/>
      <c r="K101" s="11"/>
      <c r="L101" s="11"/>
      <c r="M101" s="11"/>
      <c r="N101" s="11"/>
      <c r="O101" s="11"/>
      <c r="P101" s="11"/>
      <c r="Q101" s="11"/>
      <c r="R101" s="11"/>
      <c r="S101" s="11"/>
      <c r="T101" s="11"/>
      <c r="U101" s="11"/>
      <c r="V101" s="11"/>
      <c r="W101" s="11"/>
    </row>
    <row r="102" spans="3:23" ht="12.6" hidden="1">
      <c r="C102" s="11"/>
      <c r="D102" s="11"/>
      <c r="E102" s="11"/>
      <c r="F102" s="11"/>
      <c r="G102" s="11"/>
      <c r="H102" s="11"/>
      <c r="I102" s="11"/>
      <c r="J102" s="11"/>
      <c r="K102" s="11"/>
      <c r="L102" s="11"/>
      <c r="M102" s="11"/>
      <c r="N102" s="11"/>
      <c r="O102" s="11"/>
      <c r="P102" s="11"/>
      <c r="Q102" s="11"/>
      <c r="R102" s="11"/>
      <c r="S102" s="11"/>
      <c r="T102" s="11"/>
      <c r="U102" s="11"/>
      <c r="V102" s="11"/>
      <c r="W102" s="11"/>
    </row>
    <row r="103" spans="3:23" ht="12.6" hidden="1">
      <c r="C103" s="11"/>
      <c r="D103" s="11"/>
      <c r="E103" s="11"/>
      <c r="F103" s="11"/>
      <c r="G103" s="11"/>
      <c r="H103" s="11"/>
      <c r="I103" s="11"/>
      <c r="J103" s="11"/>
      <c r="K103" s="11"/>
      <c r="L103" s="11"/>
      <c r="M103" s="11"/>
      <c r="N103" s="11"/>
      <c r="O103" s="11"/>
      <c r="P103" s="11"/>
      <c r="Q103" s="11"/>
      <c r="R103" s="11"/>
      <c r="S103" s="11"/>
      <c r="T103" s="11"/>
      <c r="U103" s="11"/>
      <c r="V103" s="11"/>
      <c r="W103" s="11"/>
    </row>
    <row r="104" spans="3:23" ht="12.6" hidden="1">
      <c r="C104" s="11"/>
      <c r="D104" s="11"/>
      <c r="E104" s="11"/>
      <c r="F104" s="11"/>
      <c r="G104" s="11"/>
      <c r="H104" s="11"/>
      <c r="I104" s="11"/>
      <c r="J104" s="11"/>
      <c r="K104" s="11"/>
      <c r="L104" s="11"/>
      <c r="M104" s="11"/>
      <c r="N104" s="11"/>
      <c r="O104" s="11"/>
      <c r="P104" s="11"/>
      <c r="Q104" s="11"/>
      <c r="R104" s="11"/>
      <c r="S104" s="11"/>
      <c r="T104" s="11"/>
      <c r="U104" s="11"/>
      <c r="V104" s="11"/>
      <c r="W104" s="11"/>
    </row>
    <row r="105" spans="3:23" ht="12.6" hidden="1">
      <c r="C105" s="11"/>
      <c r="D105" s="11"/>
      <c r="E105" s="11"/>
      <c r="F105" s="11"/>
      <c r="G105" s="11"/>
      <c r="H105" s="11"/>
      <c r="I105" s="11"/>
      <c r="J105" s="11"/>
      <c r="K105" s="11"/>
      <c r="L105" s="11"/>
      <c r="M105" s="11"/>
      <c r="N105" s="11"/>
      <c r="O105" s="11"/>
      <c r="P105" s="11"/>
      <c r="Q105" s="11"/>
      <c r="R105" s="11"/>
      <c r="S105" s="11"/>
      <c r="T105" s="11"/>
      <c r="U105" s="11"/>
      <c r="V105" s="11"/>
      <c r="W105" s="11"/>
    </row>
    <row r="106" spans="3:23" ht="12.6" hidden="1">
      <c r="C106" s="11"/>
      <c r="D106" s="11"/>
      <c r="E106" s="11"/>
      <c r="F106" s="11"/>
      <c r="G106" s="11"/>
      <c r="H106" s="11"/>
      <c r="I106" s="11"/>
      <c r="J106" s="11"/>
      <c r="K106" s="11"/>
      <c r="L106" s="11"/>
      <c r="M106" s="11"/>
      <c r="N106" s="11"/>
      <c r="O106" s="11"/>
      <c r="P106" s="11"/>
      <c r="Q106" s="11"/>
      <c r="R106" s="11"/>
      <c r="S106" s="11"/>
      <c r="T106" s="11"/>
      <c r="U106" s="11"/>
      <c r="V106" s="11"/>
      <c r="W106" s="11"/>
    </row>
    <row r="107" spans="3:23" ht="13.35" hidden="1" customHeight="1"/>
    <row r="108" spans="3:23" ht="13.35" hidden="1" customHeight="1"/>
    <row r="109" spans="3:23" ht="13.35" hidden="1" customHeight="1"/>
  </sheetData>
  <sheetProtection algorithmName="SHA-512" hashValue="oNGMz841lF1W9+xd38/fqmXVlXU2fKXkB3Ca44ITXJh2S76qHmVbZzz0pSkGVF9/BeszY/tLnc60lTP7Smr0qA==" saltValue="aX1+gU1wU69XcPnJ5dVrbA==" spinCount="100000" sheet="1" selectLockedCells="1"/>
  <mergeCells count="6">
    <mergeCell ref="B2:D2"/>
    <mergeCell ref="C16:D16"/>
    <mergeCell ref="C21:D21"/>
    <mergeCell ref="C31:E31"/>
    <mergeCell ref="B3:D4"/>
    <mergeCell ref="B5:D6"/>
  </mergeCells>
  <dataValidations count="1">
    <dataValidation type="whole" allowBlank="1" showInputMessage="1" showErrorMessage="1" errorTitle="Input Error" error="Enter a value without decimals" sqref="D10:D11" xr:uid="{769F0899-1E61-4CC2-B10C-5BE7DEB68D9C}">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94AC56-74CC-4DF3-BE0A-84F483785442}">
          <x14:formula1>
            <xm:f>'LookUp List'!$A$1:$A$2</xm:f>
          </x14:formula1>
          <xm:sqref>D12</xm:sqref>
        </x14:dataValidation>
        <x14:dataValidation type="list" allowBlank="1" showInputMessage="1" showErrorMessage="1" xr:uid="{DDF509B7-51DA-4572-BF4F-A3AD2FFCA900}">
          <x14:formula1>
            <xm:f>'LookUp List'!$B$1:$B$2</xm:f>
          </x14:formula1>
          <xm:sqref>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119"/>
  <sheetViews>
    <sheetView showGridLines="0" showRowColHeaders="0" workbookViewId="0">
      <selection activeCell="D6" sqref="D6"/>
    </sheetView>
  </sheetViews>
  <sheetFormatPr defaultColWidth="0" defaultRowHeight="12.6" zeroHeight="1"/>
  <cols>
    <col min="1" max="2" width="1.5703125" customWidth="1"/>
    <col min="3" max="3" width="57.5703125" customWidth="1"/>
    <col min="4" max="4" width="13.42578125" customWidth="1"/>
    <col min="5" max="5" width="61.5703125" customWidth="1"/>
    <col min="6" max="6" width="12.42578125" hidden="1" customWidth="1"/>
    <col min="7" max="7" width="13.42578125" hidden="1" customWidth="1"/>
    <col min="8" max="23" width="9.42578125" hidden="1" customWidth="1"/>
    <col min="24" max="24" width="0" hidden="1" customWidth="1"/>
    <col min="25" max="16384" width="9.42578125" hidden="1"/>
  </cols>
  <sheetData>
    <row r="1" spans="2:24" ht="47.1" customHeight="1"/>
    <row r="2" spans="2:24" ht="42.75" customHeight="1">
      <c r="B2" s="324" t="s">
        <v>151</v>
      </c>
      <c r="C2" s="324"/>
      <c r="D2" s="324"/>
      <c r="E2" s="49"/>
      <c r="F2" s="10"/>
      <c r="G2" s="10"/>
      <c r="H2" s="11"/>
      <c r="I2" s="11"/>
      <c r="J2" s="11"/>
      <c r="K2" s="11"/>
      <c r="L2" s="11"/>
      <c r="M2" s="11"/>
      <c r="N2" s="11"/>
      <c r="O2" s="11"/>
      <c r="P2" s="11"/>
      <c r="Q2" s="11"/>
      <c r="R2" s="11"/>
      <c r="S2" s="11"/>
      <c r="T2" s="11"/>
      <c r="U2" s="11"/>
      <c r="V2" s="11"/>
      <c r="W2" s="11"/>
      <c r="X2" s="12">
        <v>0.2</v>
      </c>
    </row>
    <row r="3" spans="2:24" ht="14.85" customHeight="1">
      <c r="B3" s="329" t="s">
        <v>122</v>
      </c>
      <c r="C3" s="329"/>
      <c r="D3" s="329"/>
      <c r="E3" s="47"/>
      <c r="F3" s="11"/>
      <c r="G3" s="11"/>
      <c r="H3" s="11"/>
      <c r="I3" s="11"/>
      <c r="J3" s="11"/>
      <c r="K3" s="11"/>
      <c r="L3" s="11"/>
      <c r="M3" s="11"/>
      <c r="N3" s="11"/>
      <c r="O3" s="11"/>
      <c r="P3" s="11"/>
      <c r="Q3" s="11"/>
      <c r="R3" s="11"/>
      <c r="S3" s="11"/>
      <c r="T3" s="11"/>
      <c r="U3" s="11"/>
      <c r="V3" s="11"/>
      <c r="W3" s="11"/>
      <c r="X3" s="12">
        <v>0.8</v>
      </c>
    </row>
    <row r="4" spans="2:24" ht="15.6">
      <c r="B4" s="329"/>
      <c r="C4" s="329"/>
      <c r="D4" s="329"/>
      <c r="E4" s="50"/>
      <c r="F4" s="13"/>
      <c r="G4" s="14"/>
      <c r="H4" s="11"/>
      <c r="I4" s="11"/>
      <c r="J4" s="11"/>
      <c r="K4" s="11"/>
      <c r="L4" s="11"/>
      <c r="M4" s="11"/>
      <c r="N4" s="11"/>
      <c r="O4" s="11"/>
      <c r="P4" s="11"/>
      <c r="Q4" s="11"/>
      <c r="R4" s="11"/>
      <c r="S4" s="11"/>
      <c r="T4" s="11"/>
      <c r="U4" s="11"/>
      <c r="V4" s="11"/>
      <c r="W4" s="11"/>
      <c r="X4" s="12">
        <v>1</v>
      </c>
    </row>
    <row r="5" spans="2:24" ht="12.95">
      <c r="B5" s="329"/>
      <c r="C5" s="329"/>
      <c r="D5" s="329"/>
      <c r="E5" s="276" t="s">
        <v>124</v>
      </c>
      <c r="G5" s="14"/>
      <c r="H5" s="11"/>
      <c r="I5" s="11"/>
      <c r="J5" s="11"/>
      <c r="K5" s="11"/>
      <c r="L5" s="11"/>
      <c r="M5" s="11"/>
      <c r="N5" s="11"/>
      <c r="O5" s="11"/>
      <c r="P5" s="11"/>
      <c r="Q5" s="11"/>
      <c r="R5" s="11"/>
      <c r="S5" s="11"/>
      <c r="T5" s="11"/>
      <c r="U5" s="11"/>
      <c r="V5" s="11"/>
      <c r="W5" s="11"/>
      <c r="X5" s="12"/>
    </row>
    <row r="6" spans="2:24" ht="12.95">
      <c r="B6" s="46"/>
      <c r="C6" s="162" t="s">
        <v>152</v>
      </c>
      <c r="D6" s="163"/>
      <c r="E6" s="182"/>
      <c r="F6" s="16"/>
      <c r="G6" s="15"/>
      <c r="H6" s="11"/>
      <c r="I6" s="11"/>
      <c r="J6" s="11"/>
      <c r="K6" s="11"/>
      <c r="L6" s="11"/>
      <c r="M6" s="11"/>
      <c r="N6" s="11"/>
      <c r="O6" s="11"/>
      <c r="P6" s="11"/>
      <c r="Q6" s="11"/>
      <c r="R6" s="11"/>
      <c r="S6" s="11"/>
      <c r="T6" s="11"/>
      <c r="U6" s="11"/>
      <c r="V6" s="11"/>
      <c r="W6" s="11"/>
    </row>
    <row r="7" spans="2:24" ht="12.95">
      <c r="B7" s="46"/>
      <c r="C7" s="164" t="s">
        <v>153</v>
      </c>
      <c r="D7" s="163"/>
      <c r="E7" s="183"/>
      <c r="F7" s="16"/>
      <c r="G7" s="15"/>
      <c r="H7" s="11"/>
      <c r="I7" s="11"/>
      <c r="J7" s="11"/>
      <c r="K7" s="11"/>
      <c r="L7" s="11"/>
      <c r="M7" s="11"/>
      <c r="N7" s="11"/>
      <c r="O7" s="11"/>
      <c r="P7" s="11"/>
      <c r="Q7" s="11"/>
      <c r="R7" s="11"/>
      <c r="S7" s="11"/>
      <c r="T7" s="11"/>
      <c r="U7" s="11"/>
      <c r="V7" s="11"/>
      <c r="W7" s="11"/>
    </row>
    <row r="8" spans="2:24" ht="13.5" thickBot="1">
      <c r="B8" s="46"/>
      <c r="C8" s="165" t="s">
        <v>154</v>
      </c>
      <c r="D8" s="166">
        <f>D6+D7</f>
        <v>0</v>
      </c>
      <c r="E8" s="183"/>
      <c r="F8" s="15"/>
      <c r="G8" s="15"/>
      <c r="H8" s="11"/>
      <c r="I8" s="11"/>
      <c r="J8" s="11"/>
      <c r="K8" s="11"/>
      <c r="L8" s="11"/>
      <c r="M8" s="11"/>
      <c r="N8" s="11"/>
      <c r="O8" s="11"/>
      <c r="P8" s="11"/>
      <c r="Q8" s="11"/>
      <c r="R8" s="11"/>
      <c r="S8" s="11"/>
      <c r="T8" s="11"/>
      <c r="U8" s="11"/>
      <c r="V8" s="11"/>
      <c r="W8" s="11"/>
    </row>
    <row r="9" spans="2:24" ht="12.95">
      <c r="B9" s="46"/>
      <c r="C9" s="167"/>
      <c r="D9" s="168"/>
      <c r="E9" s="183"/>
      <c r="F9" s="15"/>
      <c r="G9" s="15"/>
      <c r="H9" s="11"/>
      <c r="I9" s="11"/>
      <c r="J9" s="11"/>
      <c r="K9" s="11"/>
      <c r="L9" s="11"/>
      <c r="M9" s="11"/>
      <c r="N9" s="11"/>
      <c r="O9" s="11"/>
      <c r="P9" s="11"/>
      <c r="Q9" s="11"/>
      <c r="R9" s="11"/>
      <c r="S9" s="11"/>
      <c r="T9" s="11"/>
      <c r="U9" s="11"/>
      <c r="V9" s="11"/>
      <c r="W9" s="11"/>
    </row>
    <row r="10" spans="2:24" ht="12.95">
      <c r="B10" s="46"/>
      <c r="C10" s="169" t="s">
        <v>155</v>
      </c>
      <c r="D10" s="170"/>
      <c r="E10" s="184"/>
      <c r="F10" s="17"/>
      <c r="G10" s="15"/>
      <c r="H10" s="11"/>
      <c r="I10" s="11"/>
      <c r="J10" s="11"/>
      <c r="K10" s="11"/>
      <c r="L10" s="11"/>
      <c r="M10" s="11"/>
      <c r="N10" s="11"/>
      <c r="O10" s="11"/>
      <c r="P10" s="11"/>
      <c r="Q10" s="11"/>
      <c r="R10" s="11"/>
      <c r="S10" s="11"/>
      <c r="T10" s="11"/>
      <c r="U10" s="11"/>
      <c r="V10" s="11"/>
      <c r="W10" s="11"/>
    </row>
    <row r="11" spans="2:24" ht="12.95">
      <c r="B11" s="46"/>
      <c r="C11" s="171"/>
      <c r="D11" s="172"/>
      <c r="E11" s="183"/>
      <c r="F11" s="17"/>
      <c r="G11" s="15"/>
      <c r="H11" s="11"/>
      <c r="I11" s="11"/>
      <c r="J11" s="11"/>
      <c r="K11" s="11"/>
      <c r="L11" s="11"/>
      <c r="M11" s="11"/>
      <c r="N11" s="11"/>
      <c r="O11" s="11"/>
      <c r="P11" s="11"/>
      <c r="Q11" s="11"/>
      <c r="R11" s="11"/>
      <c r="S11" s="11"/>
      <c r="T11" s="11"/>
      <c r="U11" s="11"/>
      <c r="V11" s="11"/>
      <c r="W11" s="11"/>
    </row>
    <row r="12" spans="2:24" ht="12.95">
      <c r="B12" s="46"/>
      <c r="C12" s="331" t="s">
        <v>156</v>
      </c>
      <c r="D12" s="332"/>
      <c r="E12" s="182"/>
      <c r="F12" s="17"/>
      <c r="G12" s="15"/>
      <c r="H12" s="11"/>
      <c r="I12" s="11"/>
      <c r="J12" s="11"/>
      <c r="K12" s="11"/>
      <c r="L12" s="11"/>
      <c r="M12" s="11"/>
      <c r="N12" s="11"/>
      <c r="O12" s="11"/>
      <c r="P12" s="11"/>
      <c r="Q12" s="11"/>
      <c r="R12" s="11"/>
      <c r="S12" s="11"/>
      <c r="T12" s="11"/>
      <c r="U12" s="11"/>
      <c r="V12" s="11"/>
      <c r="W12" s="11"/>
    </row>
    <row r="13" spans="2:24" ht="12.95">
      <c r="B13" s="46"/>
      <c r="C13" s="164" t="s">
        <v>157</v>
      </c>
      <c r="D13" s="173"/>
      <c r="E13" s="182"/>
      <c r="F13" s="17"/>
      <c r="G13" s="15"/>
      <c r="H13" s="11"/>
      <c r="I13" s="11"/>
      <c r="J13" s="11"/>
      <c r="K13" s="11"/>
      <c r="L13" s="11"/>
      <c r="M13" s="11"/>
      <c r="N13" s="11"/>
      <c r="O13" s="11"/>
      <c r="P13" s="11"/>
      <c r="Q13" s="11"/>
      <c r="R13" s="11"/>
      <c r="S13" s="11"/>
      <c r="T13" s="11"/>
      <c r="U13" s="11"/>
      <c r="V13" s="11"/>
      <c r="W13" s="11"/>
    </row>
    <row r="14" spans="2:24" ht="12.95">
      <c r="B14" s="46"/>
      <c r="C14" s="164" t="s">
        <v>158</v>
      </c>
      <c r="D14" s="173"/>
      <c r="E14" s="182"/>
      <c r="F14" s="17"/>
      <c r="G14" s="15"/>
      <c r="H14" s="11"/>
      <c r="I14" s="11"/>
      <c r="J14" s="11"/>
      <c r="K14" s="11"/>
      <c r="L14" s="11"/>
      <c r="M14" s="11"/>
      <c r="N14" s="11"/>
      <c r="O14" s="11"/>
      <c r="P14" s="11"/>
      <c r="Q14" s="11"/>
      <c r="R14" s="11"/>
      <c r="S14" s="11"/>
      <c r="T14" s="11"/>
      <c r="U14" s="11"/>
      <c r="V14" s="11"/>
      <c r="W14" s="11"/>
    </row>
    <row r="15" spans="2:24" ht="12.95">
      <c r="B15" s="46"/>
      <c r="C15" s="164" t="s">
        <v>159</v>
      </c>
      <c r="D15" s="173"/>
      <c r="E15" s="182"/>
      <c r="F15" s="17"/>
      <c r="G15" s="15"/>
      <c r="H15" s="11"/>
      <c r="I15" s="11"/>
      <c r="J15" s="11"/>
      <c r="K15" s="11"/>
      <c r="L15" s="11"/>
      <c r="M15" s="11"/>
      <c r="N15" s="11"/>
      <c r="O15" s="11"/>
      <c r="P15" s="11"/>
      <c r="Q15" s="11"/>
      <c r="R15" s="11"/>
      <c r="S15" s="11"/>
      <c r="T15" s="11"/>
      <c r="U15" s="11"/>
      <c r="V15" s="11"/>
      <c r="W15" s="11"/>
    </row>
    <row r="16" spans="2:24" ht="12.95">
      <c r="B16" s="46"/>
      <c r="C16" s="164" t="s">
        <v>160</v>
      </c>
      <c r="D16" s="174">
        <f>D13+D14+D15</f>
        <v>0</v>
      </c>
      <c r="E16" s="182"/>
      <c r="F16" s="17"/>
      <c r="G16" s="15"/>
      <c r="H16" s="11"/>
      <c r="I16" s="11"/>
      <c r="J16" s="11"/>
      <c r="K16" s="11"/>
      <c r="L16" s="11"/>
      <c r="M16" s="11"/>
      <c r="N16" s="11"/>
      <c r="O16" s="11"/>
      <c r="P16" s="11"/>
      <c r="Q16" s="11"/>
      <c r="R16" s="11"/>
      <c r="S16" s="11"/>
      <c r="T16" s="11"/>
      <c r="U16" s="11"/>
      <c r="V16" s="11"/>
      <c r="W16" s="11"/>
    </row>
    <row r="17" spans="2:23" ht="12.95">
      <c r="B17" s="46"/>
      <c r="C17" s="164" t="s">
        <v>161</v>
      </c>
      <c r="D17" s="175"/>
      <c r="E17" s="66" t="s">
        <v>162</v>
      </c>
      <c r="F17" s="15"/>
      <c r="G17" s="15"/>
      <c r="H17" s="11"/>
      <c r="I17" s="11"/>
      <c r="J17" s="11"/>
      <c r="K17" s="11"/>
      <c r="L17" s="11"/>
      <c r="M17" s="11"/>
      <c r="N17" s="11"/>
      <c r="O17" s="11"/>
      <c r="P17" s="11"/>
      <c r="Q17" s="11"/>
      <c r="R17" s="11"/>
      <c r="S17" s="11"/>
      <c r="T17" s="11"/>
      <c r="U17" s="11"/>
      <c r="V17" s="11"/>
      <c r="W17" s="11"/>
    </row>
    <row r="18" spans="2:23" ht="12.95">
      <c r="B18" s="46"/>
      <c r="C18" s="164" t="s">
        <v>163</v>
      </c>
      <c r="D18" s="176"/>
      <c r="E18" s="185"/>
      <c r="F18" s="15"/>
      <c r="G18" s="15"/>
      <c r="H18" s="11"/>
      <c r="I18" s="11"/>
      <c r="J18" s="11"/>
      <c r="K18" s="11"/>
      <c r="L18" s="11"/>
      <c r="M18" s="11"/>
      <c r="N18" s="11"/>
      <c r="O18" s="11"/>
      <c r="P18" s="11"/>
      <c r="Q18" s="11"/>
      <c r="R18" s="11"/>
      <c r="S18" s="11"/>
      <c r="T18" s="11"/>
      <c r="U18" s="11"/>
      <c r="V18" s="11"/>
      <c r="W18" s="11"/>
    </row>
    <row r="19" spans="2:23" ht="12.95">
      <c r="B19" s="46"/>
      <c r="C19" s="164" t="s">
        <v>164</v>
      </c>
      <c r="D19" s="174">
        <f>(D16*D17/100)-D18</f>
        <v>0</v>
      </c>
      <c r="E19" s="186" t="s">
        <v>165</v>
      </c>
      <c r="F19" s="18"/>
      <c r="G19" s="15"/>
      <c r="H19" s="11"/>
      <c r="I19" s="11"/>
      <c r="J19" s="11"/>
      <c r="K19" s="11"/>
      <c r="L19" s="11"/>
      <c r="M19" s="11"/>
      <c r="N19" s="11"/>
      <c r="O19" s="11"/>
      <c r="P19" s="11"/>
      <c r="Q19" s="11"/>
      <c r="R19" s="11"/>
      <c r="S19" s="11"/>
      <c r="T19" s="11"/>
      <c r="U19" s="11"/>
      <c r="V19" s="11"/>
      <c r="W19" s="11"/>
    </row>
    <row r="20" spans="2:23" ht="12.95">
      <c r="B20" s="46"/>
      <c r="C20" s="164" t="s">
        <v>166</v>
      </c>
      <c r="D20" s="177">
        <f>D10</f>
        <v>0</v>
      </c>
      <c r="E20" s="187"/>
      <c r="F20" s="15"/>
      <c r="G20" s="15"/>
      <c r="H20" s="11"/>
      <c r="I20" s="11"/>
      <c r="J20" s="11"/>
      <c r="K20" s="11"/>
      <c r="L20" s="11"/>
      <c r="M20" s="11"/>
      <c r="N20" s="11"/>
      <c r="O20" s="11"/>
      <c r="P20" s="11"/>
      <c r="Q20" s="11"/>
      <c r="R20" s="11"/>
      <c r="S20" s="11"/>
      <c r="T20" s="11"/>
      <c r="U20" s="11"/>
      <c r="V20" s="11"/>
      <c r="W20" s="11"/>
    </row>
    <row r="21" spans="2:23" ht="12.95">
      <c r="B21" s="46"/>
      <c r="C21" s="164" t="s">
        <v>167</v>
      </c>
      <c r="D21" s="178">
        <f>D22</f>
        <v>0</v>
      </c>
      <c r="E21" s="188" t="s">
        <v>168</v>
      </c>
      <c r="F21" s="15"/>
      <c r="G21" s="15"/>
      <c r="H21" s="11"/>
      <c r="I21" s="11"/>
      <c r="J21" s="11"/>
      <c r="K21" s="11"/>
      <c r="L21" s="11"/>
      <c r="M21" s="11"/>
      <c r="N21" s="11"/>
      <c r="O21" s="11"/>
      <c r="P21" s="11"/>
      <c r="Q21" s="11"/>
      <c r="R21" s="11"/>
      <c r="S21" s="11"/>
      <c r="T21" s="11"/>
      <c r="U21" s="11"/>
      <c r="V21" s="11"/>
      <c r="W21" s="11"/>
    </row>
    <row r="22" spans="2:23" ht="13.5" thickBot="1">
      <c r="B22" s="46"/>
      <c r="C22" s="165" t="s">
        <v>137</v>
      </c>
      <c r="D22" s="179">
        <f>D19*D20</f>
        <v>0</v>
      </c>
      <c r="E22" s="189"/>
      <c r="F22" s="15"/>
      <c r="G22" s="15"/>
      <c r="H22" s="11"/>
      <c r="I22" s="11"/>
      <c r="J22" s="11"/>
      <c r="K22" s="11"/>
      <c r="L22" s="11"/>
      <c r="M22" s="11"/>
      <c r="N22" s="11"/>
      <c r="O22" s="11"/>
      <c r="P22" s="11"/>
      <c r="Q22" s="11"/>
      <c r="R22" s="11"/>
      <c r="S22" s="11"/>
      <c r="T22" s="11"/>
      <c r="U22" s="11"/>
      <c r="V22" s="11"/>
      <c r="W22" s="11"/>
    </row>
    <row r="23" spans="2:23" ht="12.95">
      <c r="B23" s="46"/>
      <c r="C23" s="180"/>
      <c r="D23" s="181"/>
      <c r="E23" s="189"/>
      <c r="F23" s="15"/>
      <c r="G23" s="15"/>
      <c r="H23" s="11"/>
      <c r="I23" s="11"/>
      <c r="J23" s="11"/>
      <c r="K23" s="11"/>
      <c r="L23" s="11"/>
      <c r="M23" s="11"/>
      <c r="N23" s="11"/>
      <c r="O23" s="11"/>
      <c r="P23" s="11"/>
      <c r="Q23" s="11"/>
      <c r="R23" s="11"/>
      <c r="S23" s="11"/>
      <c r="T23" s="11"/>
      <c r="U23" s="11"/>
      <c r="V23" s="11"/>
      <c r="W23" s="11"/>
    </row>
    <row r="24" spans="2:23" ht="12.95">
      <c r="B24" s="46"/>
      <c r="C24" s="331" t="s">
        <v>169</v>
      </c>
      <c r="D24" s="332"/>
      <c r="E24" s="189"/>
      <c r="F24" s="15"/>
      <c r="G24" s="15"/>
      <c r="H24" s="11"/>
      <c r="I24" s="11"/>
      <c r="J24" s="11"/>
      <c r="K24" s="11"/>
      <c r="L24" s="11"/>
      <c r="M24" s="11"/>
      <c r="N24" s="11"/>
      <c r="O24" s="11"/>
      <c r="P24" s="11"/>
      <c r="Q24" s="11"/>
      <c r="R24" s="11"/>
      <c r="S24" s="11"/>
      <c r="T24" s="11"/>
      <c r="U24" s="11"/>
      <c r="V24" s="11"/>
      <c r="W24" s="11"/>
    </row>
    <row r="25" spans="2:23" ht="12.95">
      <c r="B25" s="46"/>
      <c r="C25" s="164" t="s">
        <v>170</v>
      </c>
      <c r="D25" s="173"/>
      <c r="E25" s="189"/>
      <c r="F25" s="15"/>
      <c r="G25" s="15"/>
      <c r="H25" s="11"/>
      <c r="I25" s="11"/>
      <c r="J25" s="11"/>
      <c r="K25" s="11"/>
      <c r="L25" s="11"/>
      <c r="M25" s="11"/>
      <c r="N25" s="11"/>
      <c r="O25" s="11"/>
      <c r="P25" s="11"/>
      <c r="Q25" s="11"/>
      <c r="R25" s="11"/>
      <c r="S25" s="11"/>
      <c r="T25" s="11"/>
      <c r="U25" s="11"/>
      <c r="V25" s="11"/>
      <c r="W25" s="11"/>
    </row>
    <row r="26" spans="2:23" ht="12.95">
      <c r="B26" s="46"/>
      <c r="C26" s="164" t="s">
        <v>158</v>
      </c>
      <c r="D26" s="173"/>
      <c r="E26" s="189"/>
      <c r="F26" s="15"/>
      <c r="G26" s="15"/>
      <c r="H26" s="11"/>
      <c r="I26" s="11"/>
      <c r="J26" s="11"/>
      <c r="K26" s="11"/>
      <c r="L26" s="11"/>
      <c r="M26" s="11"/>
      <c r="N26" s="11"/>
      <c r="O26" s="11"/>
      <c r="P26" s="11"/>
      <c r="Q26" s="11"/>
      <c r="R26" s="11"/>
      <c r="S26" s="11"/>
      <c r="T26" s="11"/>
      <c r="U26" s="11"/>
      <c r="V26" s="11"/>
      <c r="W26" s="11"/>
    </row>
    <row r="27" spans="2:23" ht="12.95">
      <c r="B27" s="46"/>
      <c r="C27" s="164" t="s">
        <v>171</v>
      </c>
      <c r="D27" s="173"/>
      <c r="E27" s="189"/>
      <c r="F27" s="15"/>
      <c r="G27" s="15"/>
      <c r="H27" s="11"/>
      <c r="I27" s="11"/>
      <c r="J27" s="11"/>
      <c r="K27" s="11"/>
      <c r="L27" s="11"/>
      <c r="M27" s="11"/>
      <c r="N27" s="11"/>
      <c r="O27" s="11"/>
      <c r="P27" s="11"/>
      <c r="Q27" s="11"/>
      <c r="R27" s="11"/>
      <c r="S27" s="11"/>
      <c r="T27" s="11"/>
      <c r="U27" s="11"/>
      <c r="V27" s="11"/>
      <c r="W27" s="11"/>
    </row>
    <row r="28" spans="2:23" ht="12.95">
      <c r="B28" s="46"/>
      <c r="C28" s="164" t="s">
        <v>163</v>
      </c>
      <c r="D28" s="173"/>
      <c r="E28" s="189"/>
      <c r="F28" s="15"/>
      <c r="G28" s="15"/>
      <c r="H28" s="11"/>
      <c r="I28" s="11"/>
      <c r="J28" s="11"/>
      <c r="K28" s="11"/>
      <c r="L28" s="11"/>
      <c r="M28" s="11"/>
      <c r="N28" s="11"/>
      <c r="O28" s="11"/>
      <c r="P28" s="11"/>
      <c r="Q28" s="11"/>
      <c r="R28" s="11"/>
      <c r="S28" s="11"/>
      <c r="T28" s="11"/>
      <c r="U28" s="11"/>
      <c r="V28" s="11"/>
      <c r="W28" s="11"/>
    </row>
    <row r="29" spans="2:23" ht="12.95">
      <c r="B29" s="46"/>
      <c r="C29" s="164" t="s">
        <v>172</v>
      </c>
      <c r="D29" s="174">
        <f>D25+D26+D27-D28</f>
        <v>0</v>
      </c>
      <c r="E29" s="190" t="s">
        <v>173</v>
      </c>
      <c r="F29" s="15"/>
      <c r="G29" s="15"/>
      <c r="H29" s="11"/>
      <c r="I29" s="11"/>
      <c r="J29" s="11"/>
      <c r="K29" s="11"/>
      <c r="L29" s="11"/>
      <c r="M29" s="11"/>
      <c r="N29" s="11"/>
      <c r="O29" s="11"/>
      <c r="P29" s="11"/>
      <c r="Q29" s="11"/>
      <c r="R29" s="11"/>
      <c r="S29" s="11"/>
      <c r="T29" s="11"/>
      <c r="U29" s="11"/>
      <c r="V29" s="11"/>
      <c r="W29" s="11"/>
    </row>
    <row r="30" spans="2:23" ht="12.95">
      <c r="B30" s="46"/>
      <c r="C30" s="164" t="s">
        <v>166</v>
      </c>
      <c r="D30" s="177">
        <f>D10</f>
        <v>0</v>
      </c>
      <c r="E30" s="191"/>
      <c r="F30" s="15"/>
      <c r="G30" s="15"/>
      <c r="H30" s="11"/>
      <c r="I30" s="11"/>
      <c r="J30" s="11"/>
      <c r="K30" s="11"/>
      <c r="L30" s="11"/>
      <c r="M30" s="11"/>
      <c r="N30" s="11"/>
      <c r="O30" s="11"/>
      <c r="P30" s="11"/>
      <c r="Q30" s="11"/>
      <c r="R30" s="11"/>
      <c r="S30" s="11"/>
      <c r="T30" s="11"/>
      <c r="U30" s="11"/>
      <c r="V30" s="11"/>
      <c r="W30" s="11"/>
    </row>
    <row r="31" spans="2:23" ht="12.95">
      <c r="B31" s="46"/>
      <c r="C31" s="164" t="s">
        <v>167</v>
      </c>
      <c r="D31" s="174">
        <f>D32</f>
        <v>0</v>
      </c>
      <c r="E31" s="190" t="s">
        <v>168</v>
      </c>
      <c r="F31" s="15"/>
      <c r="G31" s="15"/>
      <c r="H31" s="11"/>
      <c r="I31" s="11"/>
      <c r="J31" s="11"/>
      <c r="K31" s="11"/>
      <c r="L31" s="11"/>
      <c r="M31" s="11"/>
      <c r="N31" s="11"/>
      <c r="O31" s="11"/>
      <c r="P31" s="11"/>
      <c r="Q31" s="11"/>
      <c r="R31" s="11"/>
      <c r="S31" s="11"/>
      <c r="T31" s="11"/>
      <c r="U31" s="11"/>
      <c r="V31" s="11"/>
      <c r="W31" s="11"/>
    </row>
    <row r="32" spans="2:23" ht="13.5" thickBot="1">
      <c r="B32" s="46"/>
      <c r="C32" s="196" t="s">
        <v>174</v>
      </c>
      <c r="D32" s="197">
        <f>D29*D30</f>
        <v>0</v>
      </c>
      <c r="E32" s="182"/>
      <c r="F32" s="15"/>
      <c r="G32" s="15"/>
      <c r="H32" s="11"/>
      <c r="I32" s="11"/>
      <c r="J32" s="11"/>
      <c r="K32" s="11"/>
      <c r="L32" s="11"/>
      <c r="M32" s="11"/>
      <c r="N32" s="11"/>
      <c r="O32" s="11"/>
      <c r="P32" s="11"/>
      <c r="Q32" s="11"/>
      <c r="R32" s="11"/>
      <c r="S32" s="11"/>
      <c r="T32" s="11"/>
      <c r="U32" s="11"/>
      <c r="V32" s="11"/>
      <c r="W32" s="11"/>
    </row>
    <row r="33" spans="2:23" ht="12.95">
      <c r="B33" s="46"/>
      <c r="C33" s="51"/>
      <c r="D33" s="52"/>
      <c r="E33" s="48"/>
      <c r="F33" s="15"/>
      <c r="G33" s="15"/>
      <c r="H33" s="11"/>
      <c r="I33" s="11"/>
      <c r="J33" s="11"/>
      <c r="K33" s="11"/>
      <c r="L33" s="11"/>
      <c r="M33" s="11"/>
      <c r="N33" s="11"/>
      <c r="O33" s="11"/>
      <c r="P33" s="11"/>
      <c r="Q33" s="11"/>
      <c r="R33" s="11"/>
      <c r="S33" s="11"/>
      <c r="T33" s="11"/>
      <c r="U33" s="11"/>
      <c r="V33" s="11"/>
      <c r="W33" s="11"/>
    </row>
    <row r="34" spans="2:23" ht="12.95">
      <c r="B34" s="46"/>
      <c r="C34" s="261" t="s">
        <v>71</v>
      </c>
      <c r="D34" s="277"/>
      <c r="E34" s="277"/>
      <c r="F34" s="15"/>
      <c r="G34" s="15"/>
      <c r="H34" s="11"/>
      <c r="I34" s="11"/>
      <c r="J34" s="11"/>
      <c r="K34" s="11"/>
      <c r="L34" s="11"/>
      <c r="M34" s="11"/>
      <c r="N34" s="11"/>
      <c r="O34" s="11"/>
      <c r="P34" s="11"/>
      <c r="Q34" s="11"/>
      <c r="R34" s="11"/>
      <c r="S34" s="11"/>
      <c r="T34" s="11"/>
      <c r="U34" s="11"/>
      <c r="V34" s="11"/>
      <c r="W34" s="11"/>
    </row>
    <row r="35" spans="2:23" ht="25.35" customHeight="1">
      <c r="B35" s="46"/>
      <c r="C35" s="309" t="s">
        <v>72</v>
      </c>
      <c r="D35" s="309"/>
      <c r="E35" s="309"/>
      <c r="F35" s="15"/>
      <c r="G35" s="15"/>
      <c r="H35" s="11"/>
      <c r="I35" s="11"/>
      <c r="J35" s="11"/>
      <c r="K35" s="11"/>
      <c r="L35" s="11"/>
      <c r="M35" s="11"/>
      <c r="N35" s="11"/>
      <c r="O35" s="11"/>
      <c r="P35" s="11"/>
      <c r="Q35" s="11"/>
      <c r="R35" s="11"/>
      <c r="S35" s="11"/>
      <c r="T35" s="11"/>
      <c r="U35" s="11"/>
      <c r="V35" s="11"/>
      <c r="W35" s="11"/>
    </row>
    <row r="36" spans="2:23" ht="12.95">
      <c r="B36" s="46"/>
      <c r="C36" s="261" t="s">
        <v>73</v>
      </c>
      <c r="D36" s="277"/>
      <c r="E36" s="277"/>
      <c r="F36" s="15"/>
      <c r="G36" s="15"/>
      <c r="H36" s="11"/>
      <c r="I36" s="11"/>
      <c r="J36" s="11"/>
      <c r="K36" s="11"/>
      <c r="L36" s="11"/>
      <c r="M36" s="11"/>
      <c r="N36" s="11"/>
      <c r="O36" s="11"/>
      <c r="P36" s="11"/>
      <c r="Q36" s="11"/>
      <c r="R36" s="11"/>
      <c r="S36" s="11"/>
      <c r="T36" s="11"/>
      <c r="U36" s="11"/>
      <c r="V36" s="11"/>
      <c r="W36" s="11"/>
    </row>
    <row r="37" spans="2:23" ht="12.95">
      <c r="B37" s="46"/>
      <c r="C37" s="294" t="s">
        <v>74</v>
      </c>
      <c r="D37" s="298"/>
      <c r="E37" s="298"/>
      <c r="F37" s="11"/>
      <c r="G37" s="11"/>
      <c r="H37" s="11"/>
      <c r="I37" s="11"/>
      <c r="J37" s="11"/>
      <c r="K37" s="11"/>
      <c r="L37" s="11"/>
      <c r="M37" s="11"/>
      <c r="N37" s="11"/>
      <c r="O37" s="11"/>
      <c r="P37" s="11"/>
      <c r="Q37" s="11"/>
      <c r="R37" s="11"/>
      <c r="S37" s="11"/>
      <c r="T37" s="11"/>
      <c r="U37" s="11"/>
      <c r="V37" s="11"/>
      <c r="W37" s="11"/>
    </row>
    <row r="38" spans="2:23" ht="12.95">
      <c r="B38" s="46"/>
      <c r="C38" s="294" t="s">
        <v>147</v>
      </c>
      <c r="D38" s="298"/>
      <c r="E38" s="298"/>
      <c r="F38" s="11"/>
      <c r="G38" s="11"/>
      <c r="H38" s="11"/>
      <c r="I38" s="11"/>
      <c r="J38" s="11"/>
      <c r="K38" s="11"/>
      <c r="L38" s="11"/>
      <c r="M38" s="11"/>
      <c r="N38" s="11"/>
      <c r="O38" s="11"/>
      <c r="P38" s="11"/>
      <c r="Q38" s="11"/>
      <c r="R38" s="11"/>
      <c r="S38" s="11"/>
      <c r="T38" s="11"/>
      <c r="U38" s="11"/>
      <c r="V38" s="11"/>
      <c r="W38" s="11"/>
    </row>
    <row r="39" spans="2:23" ht="12.95">
      <c r="B39" s="46"/>
      <c r="C39" s="47"/>
      <c r="D39" s="47"/>
      <c r="E39" s="47"/>
      <c r="F39" s="11"/>
      <c r="G39" s="11"/>
      <c r="H39" s="11"/>
      <c r="I39" s="11"/>
      <c r="J39" s="11"/>
      <c r="K39" s="11"/>
      <c r="L39" s="11"/>
      <c r="M39" s="11"/>
      <c r="N39" s="11"/>
      <c r="O39" s="11"/>
      <c r="P39" s="11"/>
      <c r="Q39" s="11"/>
      <c r="R39" s="11"/>
      <c r="S39" s="11"/>
      <c r="T39" s="11"/>
      <c r="U39" s="11"/>
      <c r="V39" s="11"/>
      <c r="W39" s="11"/>
    </row>
    <row r="40" spans="2:23" hidden="1">
      <c r="C40" s="11"/>
      <c r="D40" s="11"/>
      <c r="E40" s="11"/>
      <c r="F40" s="11"/>
      <c r="G40" s="11"/>
      <c r="H40" s="11"/>
      <c r="I40" s="11"/>
      <c r="J40" s="11"/>
      <c r="K40" s="11"/>
      <c r="L40" s="11"/>
      <c r="M40" s="11"/>
      <c r="N40" s="11"/>
      <c r="O40" s="11"/>
      <c r="P40" s="11"/>
      <c r="Q40" s="11"/>
      <c r="R40" s="11"/>
      <c r="S40" s="11"/>
      <c r="T40" s="11"/>
      <c r="U40" s="11"/>
      <c r="V40" s="11"/>
      <c r="W40" s="11"/>
    </row>
    <row r="41" spans="2:23" hidden="1">
      <c r="C41" s="11"/>
      <c r="D41" s="11"/>
      <c r="E41" s="11"/>
      <c r="F41" s="11"/>
      <c r="G41" s="11"/>
      <c r="H41" s="11"/>
      <c r="I41" s="11"/>
      <c r="J41" s="11"/>
      <c r="K41" s="11"/>
      <c r="L41" s="11"/>
      <c r="M41" s="11"/>
      <c r="N41" s="11"/>
      <c r="O41" s="11"/>
      <c r="P41" s="11"/>
      <c r="Q41" s="11"/>
      <c r="R41" s="11"/>
      <c r="S41" s="11"/>
      <c r="T41" s="11"/>
      <c r="U41" s="11"/>
      <c r="V41" s="11"/>
      <c r="W41" s="11"/>
    </row>
    <row r="42" spans="2:23" hidden="1">
      <c r="C42" s="11"/>
      <c r="D42" s="11"/>
      <c r="E42" s="11"/>
      <c r="F42" s="11"/>
      <c r="G42" s="11"/>
      <c r="H42" s="11"/>
      <c r="I42" s="11"/>
      <c r="J42" s="11"/>
      <c r="K42" s="11"/>
      <c r="L42" s="11"/>
      <c r="M42" s="11"/>
      <c r="N42" s="11"/>
      <c r="O42" s="11"/>
      <c r="P42" s="11"/>
      <c r="Q42" s="11"/>
      <c r="R42" s="11"/>
      <c r="S42" s="11"/>
      <c r="T42" s="11"/>
      <c r="U42" s="11"/>
      <c r="V42" s="11"/>
      <c r="W42" s="11"/>
    </row>
    <row r="43" spans="2:23" hidden="1">
      <c r="C43" s="11"/>
      <c r="D43" s="11"/>
      <c r="E43" s="11"/>
      <c r="F43" s="11"/>
      <c r="G43" s="11"/>
      <c r="H43" s="11"/>
      <c r="I43" s="11"/>
      <c r="J43" s="11"/>
      <c r="K43" s="11"/>
      <c r="L43" s="11"/>
      <c r="M43" s="11"/>
      <c r="N43" s="11"/>
      <c r="O43" s="11"/>
      <c r="P43" s="11"/>
      <c r="Q43" s="11"/>
      <c r="R43" s="11"/>
      <c r="S43" s="11"/>
      <c r="T43" s="11"/>
      <c r="U43" s="11"/>
      <c r="V43" s="11"/>
      <c r="W43" s="11"/>
    </row>
    <row r="44" spans="2:23" hidden="1">
      <c r="C44" s="11"/>
      <c r="D44" s="11"/>
      <c r="E44" s="11"/>
      <c r="F44" s="11"/>
      <c r="G44" s="11"/>
      <c r="H44" s="11"/>
      <c r="I44" s="11"/>
      <c r="J44" s="11"/>
      <c r="K44" s="11"/>
      <c r="L44" s="11"/>
      <c r="M44" s="11"/>
      <c r="N44" s="11"/>
      <c r="O44" s="11"/>
      <c r="P44" s="11"/>
      <c r="Q44" s="11"/>
      <c r="R44" s="11"/>
      <c r="S44" s="11"/>
      <c r="T44" s="11"/>
      <c r="U44" s="11"/>
      <c r="V44" s="11"/>
      <c r="W44" s="11"/>
    </row>
    <row r="45" spans="2:23" hidden="1">
      <c r="C45" s="11"/>
      <c r="D45" s="11"/>
      <c r="E45" s="11"/>
      <c r="F45" s="11"/>
      <c r="G45" s="11"/>
      <c r="H45" s="11"/>
      <c r="I45" s="11"/>
      <c r="J45" s="11"/>
      <c r="K45" s="11"/>
      <c r="L45" s="11"/>
      <c r="M45" s="11"/>
      <c r="N45" s="11"/>
      <c r="O45" s="11"/>
      <c r="P45" s="11"/>
      <c r="Q45" s="11"/>
      <c r="R45" s="11"/>
      <c r="S45" s="11"/>
      <c r="T45" s="11"/>
      <c r="U45" s="11"/>
      <c r="V45" s="11"/>
      <c r="W45" s="11"/>
    </row>
    <row r="46" spans="2:23" hidden="1">
      <c r="C46" s="11"/>
      <c r="D46" s="11"/>
      <c r="E46" s="11"/>
      <c r="F46" s="11"/>
      <c r="G46" s="11"/>
      <c r="H46" s="11"/>
      <c r="I46" s="11"/>
      <c r="J46" s="11"/>
      <c r="K46" s="11"/>
      <c r="L46" s="11"/>
      <c r="M46" s="11"/>
      <c r="N46" s="11"/>
      <c r="O46" s="11"/>
      <c r="P46" s="11"/>
      <c r="Q46" s="11"/>
      <c r="R46" s="11"/>
      <c r="S46" s="11"/>
      <c r="T46" s="11"/>
      <c r="U46" s="11"/>
      <c r="V46" s="11"/>
      <c r="W46" s="11"/>
    </row>
    <row r="47" spans="2:23" hidden="1">
      <c r="C47" s="11"/>
      <c r="D47" s="11"/>
      <c r="E47" s="11"/>
      <c r="F47" s="11"/>
      <c r="G47" s="11"/>
      <c r="H47" s="11"/>
      <c r="I47" s="11"/>
      <c r="J47" s="11"/>
      <c r="K47" s="11"/>
      <c r="L47" s="11"/>
      <c r="M47" s="11"/>
      <c r="N47" s="11"/>
      <c r="O47" s="11"/>
      <c r="P47" s="11"/>
      <c r="Q47" s="11"/>
      <c r="R47" s="11"/>
      <c r="S47" s="11"/>
      <c r="T47" s="11"/>
      <c r="U47" s="11"/>
      <c r="V47" s="11"/>
      <c r="W47" s="11"/>
    </row>
    <row r="48" spans="2:23" hidden="1">
      <c r="C48" s="11">
        <v>3.5</v>
      </c>
      <c r="D48" s="11"/>
      <c r="E48" s="11"/>
      <c r="F48" s="11"/>
      <c r="G48" s="11"/>
      <c r="H48" s="11"/>
      <c r="I48" s="11"/>
      <c r="J48" s="11"/>
      <c r="K48" s="11"/>
      <c r="L48" s="11"/>
      <c r="M48" s="11"/>
      <c r="N48" s="11"/>
      <c r="O48" s="11"/>
      <c r="P48" s="11"/>
      <c r="Q48" s="11"/>
      <c r="R48" s="11"/>
      <c r="S48" s="11"/>
      <c r="T48" s="11"/>
      <c r="U48" s="11"/>
      <c r="V48" s="11"/>
      <c r="W48" s="11"/>
    </row>
    <row r="49" spans="3:23" hidden="1">
      <c r="C49" s="11">
        <v>3.25</v>
      </c>
      <c r="D49" s="11"/>
      <c r="E49" s="11"/>
      <c r="F49" s="11"/>
      <c r="G49" s="11"/>
      <c r="H49" s="11"/>
      <c r="I49" s="11"/>
      <c r="J49" s="11"/>
      <c r="K49" s="11"/>
      <c r="L49" s="11"/>
      <c r="M49" s="11"/>
      <c r="N49" s="11"/>
      <c r="O49" s="11"/>
      <c r="P49" s="11"/>
      <c r="Q49" s="11"/>
      <c r="R49" s="11"/>
      <c r="S49" s="11"/>
      <c r="T49" s="11"/>
      <c r="U49" s="11"/>
      <c r="V49" s="11"/>
      <c r="W49" s="11"/>
    </row>
    <row r="50" spans="3:23" hidden="1">
      <c r="C50" s="11"/>
      <c r="D50" s="11"/>
      <c r="E50" s="11"/>
      <c r="F50" s="11"/>
      <c r="G50" s="11"/>
      <c r="H50" s="11"/>
      <c r="I50" s="11"/>
      <c r="J50" s="11"/>
      <c r="K50" s="11"/>
      <c r="L50" s="11"/>
      <c r="M50" s="11"/>
      <c r="N50" s="11"/>
      <c r="O50" s="11"/>
      <c r="P50" s="11"/>
      <c r="Q50" s="11"/>
      <c r="R50" s="11"/>
      <c r="S50" s="11"/>
      <c r="T50" s="11"/>
      <c r="U50" s="11"/>
      <c r="V50" s="11"/>
      <c r="W50" s="11"/>
    </row>
    <row r="51" spans="3:23" hidden="1">
      <c r="C51" s="11"/>
      <c r="D51" s="11"/>
      <c r="E51" s="11"/>
      <c r="F51" s="11"/>
      <c r="G51" s="11"/>
      <c r="H51" s="11"/>
      <c r="I51" s="11"/>
      <c r="J51" s="11"/>
      <c r="K51" s="11"/>
      <c r="L51" s="11"/>
      <c r="M51" s="11"/>
      <c r="N51" s="11"/>
      <c r="O51" s="11"/>
      <c r="P51" s="11"/>
      <c r="Q51" s="11"/>
      <c r="R51" s="11"/>
      <c r="S51" s="11"/>
      <c r="T51" s="11"/>
      <c r="U51" s="11"/>
      <c r="V51" s="11"/>
      <c r="W51" s="11"/>
    </row>
    <row r="52" spans="3:23" hidden="1">
      <c r="C52" s="11"/>
      <c r="D52" s="11"/>
      <c r="E52" s="11"/>
      <c r="F52" s="11"/>
      <c r="G52" s="11"/>
      <c r="H52" s="11"/>
      <c r="I52" s="11"/>
      <c r="J52" s="11"/>
      <c r="K52" s="11"/>
      <c r="L52" s="11"/>
      <c r="M52" s="11"/>
      <c r="N52" s="11"/>
      <c r="O52" s="11"/>
      <c r="P52" s="11"/>
      <c r="Q52" s="11"/>
      <c r="R52" s="11"/>
      <c r="S52" s="11"/>
      <c r="T52" s="11"/>
      <c r="U52" s="11"/>
      <c r="V52" s="11"/>
      <c r="W52" s="11"/>
    </row>
    <row r="53" spans="3:23" hidden="1">
      <c r="C53" s="11"/>
      <c r="D53" s="11"/>
      <c r="E53" s="11"/>
      <c r="F53" s="11"/>
      <c r="G53" s="11"/>
      <c r="H53" s="11"/>
      <c r="I53" s="11"/>
      <c r="J53" s="11"/>
      <c r="K53" s="11"/>
      <c r="L53" s="11"/>
      <c r="M53" s="11"/>
      <c r="N53" s="11"/>
      <c r="O53" s="11"/>
      <c r="P53" s="11"/>
      <c r="Q53" s="11"/>
      <c r="R53" s="11"/>
      <c r="S53" s="11"/>
      <c r="T53" s="11"/>
      <c r="U53" s="11"/>
      <c r="V53" s="11"/>
      <c r="W53" s="11"/>
    </row>
    <row r="54" spans="3:23" hidden="1">
      <c r="C54" s="11"/>
      <c r="D54" s="11"/>
      <c r="E54" s="11"/>
      <c r="F54" s="11"/>
      <c r="G54" s="11"/>
      <c r="H54" s="11"/>
      <c r="I54" s="11"/>
      <c r="J54" s="11"/>
      <c r="K54" s="11"/>
      <c r="L54" s="11"/>
      <c r="M54" s="11"/>
      <c r="N54" s="11"/>
      <c r="O54" s="11"/>
      <c r="P54" s="11"/>
      <c r="Q54" s="11"/>
      <c r="R54" s="11"/>
      <c r="S54" s="11"/>
      <c r="T54" s="11"/>
      <c r="U54" s="11"/>
      <c r="V54" s="11"/>
      <c r="W54" s="11"/>
    </row>
    <row r="55" spans="3:23" hidden="1">
      <c r="C55" s="11"/>
      <c r="D55" s="11"/>
      <c r="E55" s="11"/>
      <c r="F55" s="11"/>
      <c r="G55" s="11"/>
      <c r="H55" s="11"/>
      <c r="I55" s="11"/>
      <c r="J55" s="11"/>
      <c r="K55" s="11"/>
      <c r="L55" s="11"/>
      <c r="M55" s="11"/>
      <c r="N55" s="11"/>
      <c r="O55" s="11"/>
      <c r="P55" s="11"/>
      <c r="Q55" s="11"/>
      <c r="R55" s="11"/>
      <c r="S55" s="11"/>
      <c r="T55" s="11"/>
      <c r="U55" s="11"/>
      <c r="V55" s="11"/>
      <c r="W55" s="11"/>
    </row>
    <row r="56" spans="3:23" hidden="1">
      <c r="C56" s="11"/>
      <c r="D56" s="11"/>
      <c r="E56" s="11"/>
      <c r="F56" s="11"/>
      <c r="G56" s="11"/>
      <c r="H56" s="11"/>
      <c r="I56" s="11"/>
      <c r="J56" s="11"/>
      <c r="K56" s="11"/>
      <c r="L56" s="11"/>
      <c r="M56" s="11"/>
      <c r="N56" s="11"/>
      <c r="O56" s="11"/>
      <c r="P56" s="11"/>
      <c r="Q56" s="11"/>
      <c r="R56" s="11"/>
      <c r="S56" s="11"/>
      <c r="T56" s="11"/>
      <c r="U56" s="11"/>
      <c r="V56" s="11"/>
      <c r="W56" s="11"/>
    </row>
    <row r="57" spans="3:23" hidden="1">
      <c r="C57" s="11"/>
      <c r="D57" s="11"/>
      <c r="E57" s="11"/>
      <c r="F57" s="11"/>
      <c r="G57" s="11"/>
      <c r="H57" s="11"/>
      <c r="I57" s="11"/>
      <c r="J57" s="11"/>
      <c r="K57" s="11"/>
      <c r="L57" s="11"/>
      <c r="M57" s="11"/>
      <c r="N57" s="11"/>
      <c r="O57" s="11"/>
      <c r="P57" s="11"/>
      <c r="Q57" s="11"/>
      <c r="R57" s="11"/>
      <c r="S57" s="11"/>
      <c r="T57" s="11"/>
      <c r="U57" s="11"/>
      <c r="V57" s="11"/>
      <c r="W57" s="11"/>
    </row>
    <row r="58" spans="3:23" hidden="1">
      <c r="C58" s="11"/>
      <c r="D58" s="11"/>
      <c r="E58" s="11"/>
      <c r="F58" s="11"/>
      <c r="G58" s="11"/>
      <c r="H58" s="11"/>
      <c r="I58" s="11"/>
      <c r="J58" s="11"/>
      <c r="K58" s="11"/>
      <c r="L58" s="11"/>
      <c r="M58" s="11"/>
      <c r="N58" s="11"/>
      <c r="O58" s="11"/>
      <c r="P58" s="11"/>
      <c r="Q58" s="11"/>
      <c r="R58" s="11"/>
      <c r="S58" s="11"/>
      <c r="T58" s="11"/>
      <c r="U58" s="11"/>
      <c r="V58" s="11"/>
      <c r="W58" s="11"/>
    </row>
    <row r="59" spans="3:23" hidden="1">
      <c r="C59" s="11"/>
      <c r="D59" s="11"/>
      <c r="E59" s="11"/>
      <c r="F59" s="11"/>
      <c r="G59" s="11"/>
      <c r="H59" s="11"/>
      <c r="I59" s="11"/>
      <c r="J59" s="11"/>
      <c r="K59" s="11"/>
      <c r="L59" s="11"/>
      <c r="M59" s="11"/>
      <c r="N59" s="11"/>
      <c r="O59" s="11"/>
      <c r="P59" s="11"/>
      <c r="Q59" s="11"/>
      <c r="R59" s="11"/>
      <c r="S59" s="11"/>
      <c r="T59" s="11"/>
      <c r="U59" s="11"/>
      <c r="V59" s="11"/>
      <c r="W59" s="11"/>
    </row>
    <row r="60" spans="3:23" hidden="1">
      <c r="C60" s="11"/>
      <c r="D60" s="11"/>
      <c r="E60" s="11"/>
      <c r="F60" s="11"/>
      <c r="G60" s="11"/>
      <c r="H60" s="11"/>
      <c r="I60" s="11"/>
      <c r="J60" s="11"/>
      <c r="K60" s="11"/>
      <c r="L60" s="11"/>
      <c r="M60" s="11"/>
      <c r="N60" s="11"/>
      <c r="O60" s="11"/>
      <c r="P60" s="11"/>
      <c r="Q60" s="11"/>
      <c r="R60" s="11"/>
      <c r="S60" s="11"/>
      <c r="T60" s="11"/>
      <c r="U60" s="11"/>
      <c r="V60" s="11"/>
      <c r="W60" s="11"/>
    </row>
    <row r="61" spans="3:23" hidden="1">
      <c r="C61" s="11"/>
      <c r="D61" s="11"/>
      <c r="E61" s="11"/>
      <c r="F61" s="11"/>
      <c r="G61" s="11"/>
      <c r="H61" s="11"/>
      <c r="I61" s="11"/>
      <c r="J61" s="11"/>
      <c r="K61" s="11"/>
      <c r="L61" s="11"/>
      <c r="M61" s="11"/>
      <c r="N61" s="11"/>
      <c r="O61" s="11"/>
      <c r="P61" s="11"/>
      <c r="Q61" s="11"/>
      <c r="R61" s="11"/>
      <c r="S61" s="11"/>
      <c r="T61" s="11"/>
      <c r="U61" s="11"/>
      <c r="V61" s="11"/>
      <c r="W61" s="11"/>
    </row>
    <row r="62" spans="3:23" hidden="1">
      <c r="C62" s="11"/>
      <c r="D62" s="11"/>
      <c r="E62" s="11"/>
      <c r="F62" s="11"/>
      <c r="G62" s="11"/>
      <c r="H62" s="11"/>
      <c r="I62" s="11"/>
      <c r="J62" s="11"/>
      <c r="K62" s="11"/>
      <c r="L62" s="11"/>
      <c r="M62" s="11"/>
      <c r="N62" s="11"/>
      <c r="O62" s="11"/>
      <c r="P62" s="11"/>
      <c r="Q62" s="11"/>
      <c r="R62" s="11"/>
      <c r="S62" s="11"/>
      <c r="T62" s="11"/>
      <c r="U62" s="11"/>
      <c r="V62" s="11"/>
      <c r="W62" s="11"/>
    </row>
    <row r="63" spans="3:23" hidden="1">
      <c r="C63" s="11"/>
      <c r="D63" s="11"/>
      <c r="E63" s="11"/>
      <c r="F63" s="11"/>
      <c r="G63" s="11"/>
      <c r="H63" s="11"/>
      <c r="I63" s="11"/>
      <c r="J63" s="11"/>
      <c r="K63" s="11"/>
      <c r="L63" s="11"/>
      <c r="M63" s="11"/>
      <c r="N63" s="11"/>
      <c r="O63" s="11"/>
      <c r="P63" s="11"/>
      <c r="Q63" s="11"/>
      <c r="R63" s="11"/>
      <c r="S63" s="11"/>
      <c r="T63" s="11"/>
      <c r="U63" s="11"/>
      <c r="V63" s="11"/>
      <c r="W63" s="11"/>
    </row>
    <row r="64" spans="3:23" hidden="1">
      <c r="C64" s="11"/>
      <c r="D64" s="11"/>
      <c r="E64" s="11"/>
      <c r="F64" s="11"/>
      <c r="G64" s="11"/>
      <c r="H64" s="11"/>
      <c r="I64" s="11"/>
      <c r="J64" s="11"/>
      <c r="K64" s="11"/>
      <c r="L64" s="11"/>
      <c r="M64" s="11"/>
      <c r="N64" s="11"/>
      <c r="O64" s="11"/>
      <c r="P64" s="11"/>
      <c r="Q64" s="11"/>
      <c r="R64" s="11"/>
      <c r="S64" s="11"/>
      <c r="T64" s="11"/>
      <c r="U64" s="11"/>
      <c r="V64" s="11"/>
      <c r="W64" s="11"/>
    </row>
    <row r="65" spans="3:23" hidden="1">
      <c r="C65" s="11"/>
      <c r="D65" s="11"/>
      <c r="E65" s="11"/>
      <c r="F65" s="11"/>
      <c r="G65" s="11"/>
      <c r="H65" s="11"/>
      <c r="I65" s="11"/>
      <c r="J65" s="11"/>
      <c r="K65" s="11"/>
      <c r="L65" s="11"/>
      <c r="M65" s="11"/>
      <c r="N65" s="11"/>
      <c r="O65" s="11"/>
      <c r="P65" s="11"/>
      <c r="Q65" s="11"/>
      <c r="R65" s="11"/>
      <c r="S65" s="11"/>
      <c r="T65" s="11"/>
      <c r="U65" s="11"/>
      <c r="V65" s="11"/>
      <c r="W65" s="11"/>
    </row>
    <row r="66" spans="3:23" hidden="1">
      <c r="C66" s="11"/>
      <c r="D66" s="11"/>
      <c r="E66" s="11"/>
      <c r="F66" s="11"/>
      <c r="G66" s="11"/>
      <c r="H66" s="11"/>
      <c r="I66" s="11"/>
      <c r="J66" s="11"/>
      <c r="K66" s="11"/>
      <c r="L66" s="11"/>
      <c r="M66" s="11"/>
      <c r="N66" s="11"/>
      <c r="O66" s="11"/>
      <c r="P66" s="11"/>
      <c r="Q66" s="11"/>
      <c r="R66" s="11"/>
      <c r="S66" s="11"/>
      <c r="T66" s="11"/>
      <c r="U66" s="11"/>
      <c r="V66" s="11"/>
      <c r="W66" s="11"/>
    </row>
    <row r="67" spans="3:23" hidden="1">
      <c r="C67" s="11"/>
      <c r="D67" s="11"/>
      <c r="E67" s="11"/>
      <c r="F67" s="11"/>
      <c r="G67" s="11"/>
      <c r="H67" s="11"/>
      <c r="I67" s="11"/>
      <c r="J67" s="11"/>
      <c r="K67" s="11"/>
      <c r="L67" s="11"/>
      <c r="M67" s="11"/>
      <c r="N67" s="11"/>
      <c r="O67" s="11"/>
      <c r="P67" s="11"/>
      <c r="Q67" s="11"/>
      <c r="R67" s="11"/>
      <c r="S67" s="11"/>
      <c r="T67" s="11"/>
      <c r="U67" s="11"/>
      <c r="V67" s="11"/>
      <c r="W67" s="11"/>
    </row>
    <row r="68" spans="3:23" hidden="1">
      <c r="C68" s="11"/>
      <c r="D68" s="11"/>
      <c r="E68" s="11"/>
      <c r="F68" s="11"/>
      <c r="G68" s="11"/>
      <c r="H68" s="11"/>
      <c r="I68" s="11"/>
      <c r="J68" s="11"/>
      <c r="K68" s="11"/>
      <c r="L68" s="11"/>
      <c r="M68" s="11"/>
      <c r="N68" s="11"/>
      <c r="O68" s="11"/>
      <c r="P68" s="11"/>
      <c r="Q68" s="11"/>
      <c r="R68" s="11"/>
      <c r="S68" s="11"/>
      <c r="T68" s="11"/>
      <c r="U68" s="11"/>
      <c r="V68" s="11"/>
      <c r="W68" s="11"/>
    </row>
    <row r="69" spans="3:23" hidden="1">
      <c r="C69" s="11"/>
      <c r="D69" s="11"/>
      <c r="E69" s="11"/>
      <c r="F69" s="11"/>
      <c r="G69" s="11"/>
      <c r="H69" s="11"/>
      <c r="I69" s="11"/>
      <c r="J69" s="11"/>
      <c r="K69" s="11"/>
      <c r="L69" s="11"/>
      <c r="M69" s="11"/>
      <c r="N69" s="11"/>
      <c r="O69" s="11"/>
      <c r="P69" s="11"/>
      <c r="Q69" s="11"/>
      <c r="R69" s="11"/>
      <c r="S69" s="11"/>
      <c r="T69" s="11"/>
      <c r="U69" s="11"/>
      <c r="V69" s="11"/>
      <c r="W69" s="11"/>
    </row>
    <row r="70" spans="3:23" hidden="1">
      <c r="C70" s="11"/>
      <c r="D70" s="11"/>
      <c r="E70" s="11"/>
      <c r="F70" s="11"/>
      <c r="G70" s="11"/>
      <c r="H70" s="11"/>
      <c r="I70" s="11"/>
      <c r="J70" s="11"/>
      <c r="K70" s="11"/>
      <c r="L70" s="11"/>
      <c r="M70" s="11"/>
      <c r="N70" s="11"/>
      <c r="O70" s="11"/>
      <c r="P70" s="11"/>
      <c r="Q70" s="11"/>
      <c r="R70" s="11"/>
      <c r="S70" s="11"/>
      <c r="T70" s="11"/>
      <c r="U70" s="11"/>
      <c r="V70" s="11"/>
      <c r="W70" s="11"/>
    </row>
    <row r="71" spans="3:23" hidden="1">
      <c r="C71" s="11"/>
      <c r="D71" s="11"/>
      <c r="E71" s="11"/>
      <c r="F71" s="11"/>
      <c r="G71" s="11"/>
      <c r="H71" s="11"/>
      <c r="I71" s="11"/>
      <c r="J71" s="11"/>
      <c r="K71" s="11"/>
      <c r="L71" s="11"/>
      <c r="M71" s="11"/>
      <c r="N71" s="11"/>
      <c r="O71" s="11"/>
      <c r="P71" s="11"/>
      <c r="Q71" s="11"/>
      <c r="R71" s="11"/>
      <c r="S71" s="11"/>
      <c r="T71" s="11"/>
      <c r="U71" s="11"/>
      <c r="V71" s="11"/>
      <c r="W71" s="11"/>
    </row>
    <row r="72" spans="3:23" hidden="1">
      <c r="C72" s="11"/>
      <c r="D72" s="11"/>
      <c r="E72" s="11"/>
      <c r="F72" s="11"/>
      <c r="G72" s="11"/>
      <c r="H72" s="11"/>
      <c r="I72" s="11"/>
      <c r="J72" s="11"/>
      <c r="K72" s="11"/>
      <c r="L72" s="11"/>
      <c r="M72" s="11"/>
      <c r="N72" s="11"/>
      <c r="O72" s="11"/>
      <c r="P72" s="11"/>
      <c r="Q72" s="11"/>
      <c r="R72" s="11"/>
      <c r="S72" s="11"/>
      <c r="T72" s="11"/>
      <c r="U72" s="11"/>
      <c r="V72" s="11"/>
      <c r="W72" s="11"/>
    </row>
    <row r="73" spans="3:23" hidden="1">
      <c r="C73" s="11"/>
      <c r="D73" s="11"/>
      <c r="E73" s="11"/>
      <c r="F73" s="11"/>
      <c r="G73" s="11"/>
      <c r="H73" s="11"/>
      <c r="I73" s="11"/>
      <c r="J73" s="11"/>
      <c r="K73" s="11"/>
      <c r="L73" s="11"/>
      <c r="M73" s="11"/>
      <c r="N73" s="11"/>
      <c r="O73" s="11"/>
      <c r="P73" s="11"/>
      <c r="Q73" s="11"/>
      <c r="R73" s="11"/>
      <c r="S73" s="11"/>
      <c r="T73" s="11"/>
      <c r="U73" s="11"/>
      <c r="V73" s="11"/>
      <c r="W73" s="11"/>
    </row>
    <row r="74" spans="3:23" hidden="1">
      <c r="C74" s="11"/>
      <c r="D74" s="11"/>
      <c r="E74" s="11"/>
      <c r="F74" s="11"/>
      <c r="G74" s="11"/>
      <c r="H74" s="11"/>
      <c r="I74" s="11"/>
      <c r="J74" s="11"/>
      <c r="K74" s="11"/>
      <c r="L74" s="11"/>
      <c r="M74" s="11"/>
      <c r="N74" s="11"/>
      <c r="O74" s="11"/>
      <c r="P74" s="11"/>
      <c r="Q74" s="11"/>
      <c r="R74" s="11"/>
      <c r="S74" s="11"/>
      <c r="T74" s="11"/>
      <c r="U74" s="11"/>
      <c r="V74" s="11"/>
      <c r="W74" s="11"/>
    </row>
    <row r="75" spans="3:23" hidden="1">
      <c r="C75" s="11"/>
      <c r="D75" s="11"/>
      <c r="E75" s="11"/>
      <c r="F75" s="11"/>
      <c r="G75" s="11"/>
      <c r="H75" s="11"/>
      <c r="I75" s="11"/>
      <c r="J75" s="11"/>
      <c r="K75" s="11"/>
      <c r="L75" s="11"/>
      <c r="M75" s="11"/>
      <c r="N75" s="11"/>
      <c r="O75" s="11"/>
      <c r="P75" s="11"/>
      <c r="Q75" s="11"/>
      <c r="R75" s="11"/>
      <c r="S75" s="11"/>
      <c r="T75" s="11"/>
      <c r="U75" s="11"/>
      <c r="V75" s="11"/>
      <c r="W75" s="11"/>
    </row>
    <row r="76" spans="3:23" hidden="1">
      <c r="C76" s="11"/>
      <c r="D76" s="11"/>
      <c r="E76" s="11"/>
      <c r="F76" s="11"/>
      <c r="G76" s="11"/>
      <c r="H76" s="11"/>
      <c r="I76" s="11"/>
      <c r="J76" s="11"/>
      <c r="K76" s="11"/>
      <c r="L76" s="11"/>
      <c r="M76" s="11"/>
      <c r="N76" s="11"/>
      <c r="O76" s="11"/>
      <c r="P76" s="11"/>
      <c r="Q76" s="11"/>
      <c r="R76" s="11"/>
      <c r="S76" s="11"/>
      <c r="T76" s="11"/>
      <c r="U76" s="11"/>
      <c r="V76" s="11"/>
      <c r="W76" s="11"/>
    </row>
    <row r="77" spans="3:23" hidden="1">
      <c r="C77" s="11"/>
      <c r="D77" s="11"/>
      <c r="E77" s="11"/>
      <c r="F77" s="11"/>
      <c r="G77" s="11"/>
      <c r="H77" s="11"/>
      <c r="I77" s="11"/>
      <c r="J77" s="11"/>
      <c r="K77" s="11"/>
      <c r="L77" s="11"/>
      <c r="M77" s="11"/>
      <c r="N77" s="11"/>
      <c r="O77" s="11"/>
      <c r="P77" s="11"/>
      <c r="Q77" s="11"/>
      <c r="R77" s="11"/>
      <c r="S77" s="11"/>
      <c r="T77" s="11"/>
      <c r="U77" s="11"/>
      <c r="V77" s="11"/>
      <c r="W77" s="11"/>
    </row>
    <row r="78" spans="3:23" hidden="1">
      <c r="C78" s="11"/>
      <c r="D78" s="11"/>
      <c r="E78" s="11"/>
      <c r="F78" s="11"/>
      <c r="G78" s="11"/>
      <c r="H78" s="11"/>
      <c r="I78" s="11"/>
      <c r="J78" s="11"/>
      <c r="K78" s="11"/>
      <c r="L78" s="11"/>
      <c r="M78" s="11"/>
      <c r="N78" s="11"/>
      <c r="O78" s="11"/>
      <c r="P78" s="11"/>
      <c r="Q78" s="11"/>
      <c r="R78" s="11"/>
      <c r="S78" s="11"/>
      <c r="T78" s="11"/>
      <c r="U78" s="11"/>
      <c r="V78" s="11"/>
      <c r="W78" s="11"/>
    </row>
    <row r="79" spans="3:23" hidden="1">
      <c r="C79" s="11"/>
      <c r="D79" s="11"/>
      <c r="E79" s="11"/>
      <c r="F79" s="11"/>
      <c r="G79" s="11"/>
      <c r="H79" s="11"/>
      <c r="I79" s="11"/>
      <c r="J79" s="11"/>
      <c r="K79" s="11"/>
      <c r="L79" s="11"/>
      <c r="M79" s="11"/>
      <c r="N79" s="11"/>
      <c r="O79" s="11"/>
      <c r="P79" s="11"/>
      <c r="Q79" s="11"/>
      <c r="R79" s="11"/>
      <c r="S79" s="11"/>
      <c r="T79" s="11"/>
      <c r="U79" s="11"/>
      <c r="V79" s="11"/>
      <c r="W79" s="11"/>
    </row>
    <row r="80" spans="3:23" hidden="1">
      <c r="C80" s="11"/>
      <c r="D80" s="11"/>
      <c r="E80" s="11"/>
      <c r="F80" s="11"/>
      <c r="G80" s="11"/>
      <c r="H80" s="11"/>
      <c r="I80" s="11"/>
      <c r="J80" s="11"/>
      <c r="K80" s="11"/>
      <c r="L80" s="11"/>
      <c r="M80" s="11"/>
      <c r="N80" s="11"/>
      <c r="O80" s="11"/>
      <c r="P80" s="11"/>
      <c r="Q80" s="11"/>
      <c r="R80" s="11"/>
      <c r="S80" s="11"/>
      <c r="T80" s="11"/>
      <c r="U80" s="11"/>
      <c r="V80" s="11"/>
      <c r="W80" s="11"/>
    </row>
    <row r="81" spans="3:23" hidden="1">
      <c r="C81" s="11"/>
      <c r="D81" s="11"/>
      <c r="E81" s="11"/>
      <c r="F81" s="11"/>
      <c r="G81" s="11"/>
      <c r="H81" s="11"/>
      <c r="I81" s="11"/>
      <c r="J81" s="11"/>
      <c r="K81" s="11"/>
      <c r="L81" s="11"/>
      <c r="M81" s="11"/>
      <c r="N81" s="11"/>
      <c r="O81" s="11"/>
      <c r="P81" s="11"/>
      <c r="Q81" s="11"/>
      <c r="R81" s="11"/>
      <c r="S81" s="11"/>
      <c r="T81" s="11"/>
      <c r="U81" s="11"/>
      <c r="V81" s="11"/>
      <c r="W81" s="11"/>
    </row>
    <row r="82" spans="3:23" hidden="1">
      <c r="C82" s="11"/>
      <c r="D82" s="11"/>
      <c r="E82" s="11"/>
      <c r="F82" s="11"/>
      <c r="G82" s="11"/>
      <c r="H82" s="11"/>
      <c r="I82" s="11"/>
      <c r="J82" s="11"/>
      <c r="K82" s="11"/>
      <c r="L82" s="11"/>
      <c r="M82" s="11"/>
      <c r="N82" s="11"/>
      <c r="O82" s="11"/>
      <c r="P82" s="11"/>
      <c r="Q82" s="11"/>
      <c r="R82" s="11"/>
      <c r="S82" s="11"/>
      <c r="T82" s="11"/>
      <c r="U82" s="11"/>
      <c r="V82" s="11"/>
      <c r="W82" s="11"/>
    </row>
    <row r="83" spans="3:23" hidden="1">
      <c r="C83" s="11"/>
      <c r="D83" s="11"/>
      <c r="E83" s="11"/>
      <c r="F83" s="11"/>
      <c r="G83" s="11"/>
      <c r="H83" s="11"/>
      <c r="I83" s="11"/>
      <c r="J83" s="11"/>
      <c r="K83" s="11"/>
      <c r="L83" s="11"/>
      <c r="M83" s="11"/>
      <c r="N83" s="11"/>
      <c r="O83" s="11"/>
      <c r="P83" s="11"/>
      <c r="Q83" s="11"/>
      <c r="R83" s="11"/>
      <c r="S83" s="11"/>
      <c r="T83" s="11"/>
      <c r="U83" s="11"/>
      <c r="V83" s="11"/>
      <c r="W83" s="11"/>
    </row>
    <row r="84" spans="3:23" hidden="1">
      <c r="C84" s="11"/>
      <c r="D84" s="11"/>
      <c r="E84" s="11"/>
      <c r="F84" s="11"/>
      <c r="G84" s="11"/>
      <c r="H84" s="11"/>
      <c r="I84" s="11"/>
      <c r="J84" s="11"/>
      <c r="K84" s="11"/>
      <c r="L84" s="11"/>
      <c r="M84" s="11"/>
      <c r="N84" s="11"/>
      <c r="O84" s="11"/>
      <c r="P84" s="11"/>
      <c r="Q84" s="11"/>
      <c r="R84" s="11"/>
      <c r="S84" s="11"/>
      <c r="T84" s="11"/>
      <c r="U84" s="11"/>
      <c r="V84" s="11"/>
      <c r="W84" s="11"/>
    </row>
    <row r="85" spans="3:23" hidden="1">
      <c r="C85" s="11"/>
      <c r="D85" s="11"/>
      <c r="E85" s="11"/>
      <c r="F85" s="11"/>
      <c r="G85" s="11"/>
      <c r="H85" s="11"/>
      <c r="I85" s="11"/>
      <c r="J85" s="11"/>
      <c r="K85" s="11"/>
      <c r="L85" s="11"/>
      <c r="M85" s="11"/>
      <c r="N85" s="11"/>
      <c r="O85" s="11"/>
      <c r="P85" s="11"/>
      <c r="Q85" s="11"/>
      <c r="R85" s="11"/>
      <c r="S85" s="11"/>
      <c r="T85" s="11"/>
      <c r="U85" s="11"/>
      <c r="V85" s="11"/>
      <c r="W85" s="11"/>
    </row>
    <row r="86" spans="3:23" hidden="1">
      <c r="C86" s="11"/>
      <c r="D86" s="11"/>
      <c r="E86" s="11"/>
      <c r="F86" s="11"/>
      <c r="G86" s="11"/>
      <c r="H86" s="11"/>
      <c r="I86" s="11"/>
      <c r="J86" s="11"/>
      <c r="K86" s="11"/>
      <c r="L86" s="11"/>
      <c r="M86" s="11"/>
      <c r="N86" s="11"/>
      <c r="O86" s="11"/>
      <c r="P86" s="11"/>
      <c r="Q86" s="11"/>
      <c r="R86" s="11"/>
      <c r="S86" s="11"/>
      <c r="T86" s="11"/>
      <c r="U86" s="11"/>
      <c r="V86" s="11"/>
      <c r="W86" s="11"/>
    </row>
    <row r="87" spans="3:23" hidden="1">
      <c r="C87" s="11"/>
      <c r="D87" s="11"/>
      <c r="E87" s="11"/>
      <c r="F87" s="11"/>
      <c r="G87" s="11"/>
      <c r="H87" s="11"/>
      <c r="I87" s="11"/>
      <c r="J87" s="11"/>
      <c r="K87" s="11"/>
      <c r="L87" s="11"/>
      <c r="M87" s="11"/>
      <c r="N87" s="11"/>
      <c r="O87" s="11"/>
      <c r="P87" s="11"/>
      <c r="Q87" s="11"/>
      <c r="R87" s="11"/>
      <c r="S87" s="11"/>
      <c r="T87" s="11"/>
      <c r="U87" s="11"/>
      <c r="V87" s="11"/>
      <c r="W87" s="11"/>
    </row>
    <row r="88" spans="3:23" hidden="1">
      <c r="C88" s="11"/>
      <c r="D88" s="11"/>
      <c r="E88" s="11"/>
      <c r="F88" s="11"/>
      <c r="G88" s="11"/>
      <c r="H88" s="11"/>
      <c r="I88" s="11"/>
      <c r="J88" s="11"/>
      <c r="K88" s="11"/>
      <c r="L88" s="11"/>
      <c r="M88" s="11"/>
      <c r="N88" s="11"/>
      <c r="O88" s="11"/>
      <c r="P88" s="11"/>
      <c r="Q88" s="11"/>
      <c r="R88" s="11"/>
      <c r="S88" s="11"/>
      <c r="T88" s="11"/>
      <c r="U88" s="11"/>
      <c r="V88" s="11"/>
      <c r="W88" s="11"/>
    </row>
    <row r="89" spans="3:23" hidden="1">
      <c r="C89" s="11"/>
      <c r="D89" s="11"/>
      <c r="E89" s="11"/>
      <c r="F89" s="11"/>
      <c r="G89" s="11"/>
      <c r="H89" s="11"/>
      <c r="I89" s="11"/>
      <c r="J89" s="11"/>
      <c r="K89" s="11"/>
      <c r="L89" s="11"/>
      <c r="M89" s="11"/>
      <c r="N89" s="11"/>
      <c r="O89" s="11"/>
      <c r="P89" s="11"/>
      <c r="Q89" s="11"/>
      <c r="R89" s="11"/>
      <c r="S89" s="11"/>
      <c r="T89" s="11"/>
      <c r="U89" s="11"/>
      <c r="V89" s="11"/>
      <c r="W89" s="11"/>
    </row>
    <row r="90" spans="3:23" hidden="1">
      <c r="C90" s="11"/>
      <c r="D90" s="11"/>
      <c r="E90" s="11"/>
      <c r="F90" s="11"/>
      <c r="G90" s="11"/>
      <c r="H90" s="11"/>
      <c r="I90" s="11"/>
      <c r="J90" s="11"/>
      <c r="K90" s="11"/>
      <c r="L90" s="11"/>
      <c r="M90" s="11"/>
      <c r="N90" s="11"/>
      <c r="O90" s="11"/>
      <c r="P90" s="11"/>
      <c r="Q90" s="11"/>
      <c r="R90" s="11"/>
      <c r="S90" s="11"/>
      <c r="T90" s="11"/>
      <c r="U90" s="11"/>
      <c r="V90" s="11"/>
      <c r="W90" s="11"/>
    </row>
    <row r="91" spans="3:23" hidden="1">
      <c r="C91" s="11"/>
      <c r="D91" s="11"/>
      <c r="E91" s="11"/>
      <c r="F91" s="11"/>
      <c r="G91" s="11"/>
      <c r="H91" s="11"/>
      <c r="I91" s="11"/>
      <c r="J91" s="11"/>
      <c r="K91" s="11"/>
      <c r="L91" s="11"/>
      <c r="M91" s="11"/>
      <c r="N91" s="11"/>
      <c r="O91" s="11"/>
      <c r="P91" s="11"/>
      <c r="Q91" s="11"/>
      <c r="R91" s="11"/>
      <c r="S91" s="11"/>
      <c r="T91" s="11"/>
      <c r="U91" s="11"/>
      <c r="V91" s="11"/>
      <c r="W91" s="11"/>
    </row>
    <row r="92" spans="3:23" hidden="1">
      <c r="C92" s="11"/>
      <c r="D92" s="11"/>
      <c r="E92" s="11"/>
      <c r="F92" s="11"/>
      <c r="G92" s="11"/>
      <c r="H92" s="11"/>
      <c r="I92" s="11"/>
      <c r="J92" s="11"/>
      <c r="K92" s="11"/>
      <c r="L92" s="11"/>
      <c r="M92" s="11"/>
      <c r="N92" s="11"/>
      <c r="O92" s="11"/>
      <c r="P92" s="11"/>
      <c r="Q92" s="11"/>
      <c r="R92" s="11"/>
      <c r="S92" s="11"/>
      <c r="T92" s="11"/>
      <c r="U92" s="11"/>
      <c r="V92" s="11"/>
      <c r="W92" s="11"/>
    </row>
    <row r="93" spans="3:23" hidden="1">
      <c r="C93" s="11"/>
      <c r="D93" s="11"/>
      <c r="E93" s="11"/>
      <c r="F93" s="11"/>
      <c r="G93" s="11"/>
      <c r="H93" s="11"/>
      <c r="I93" s="11"/>
      <c r="J93" s="11"/>
      <c r="K93" s="11"/>
      <c r="L93" s="11"/>
      <c r="M93" s="11"/>
      <c r="N93" s="11"/>
      <c r="O93" s="11"/>
      <c r="P93" s="11"/>
      <c r="Q93" s="11"/>
      <c r="R93" s="11"/>
      <c r="S93" s="11"/>
      <c r="T93" s="11"/>
      <c r="U93" s="11"/>
      <c r="V93" s="11"/>
      <c r="W93" s="11"/>
    </row>
    <row r="94" spans="3:23" hidden="1">
      <c r="C94" s="11"/>
      <c r="D94" s="11"/>
      <c r="E94" s="11"/>
      <c r="F94" s="11"/>
      <c r="G94" s="11"/>
      <c r="H94" s="11"/>
      <c r="I94" s="11"/>
      <c r="J94" s="11"/>
      <c r="K94" s="11"/>
      <c r="L94" s="11"/>
      <c r="M94" s="11"/>
      <c r="N94" s="11"/>
      <c r="O94" s="11"/>
      <c r="P94" s="11"/>
      <c r="Q94" s="11"/>
      <c r="R94" s="11"/>
      <c r="S94" s="11"/>
      <c r="T94" s="11"/>
      <c r="U94" s="11"/>
      <c r="V94" s="11"/>
      <c r="W94" s="11"/>
    </row>
    <row r="95" spans="3:23" hidden="1">
      <c r="C95" s="11"/>
      <c r="D95" s="11"/>
      <c r="E95" s="11"/>
      <c r="F95" s="11"/>
      <c r="G95" s="11"/>
      <c r="H95" s="11"/>
      <c r="I95" s="11"/>
      <c r="J95" s="11"/>
      <c r="K95" s="11"/>
      <c r="L95" s="11"/>
      <c r="M95" s="11"/>
      <c r="N95" s="11"/>
      <c r="O95" s="11"/>
      <c r="P95" s="11"/>
      <c r="Q95" s="11"/>
      <c r="R95" s="11"/>
      <c r="S95" s="11"/>
      <c r="T95" s="11"/>
      <c r="U95" s="11"/>
      <c r="V95" s="11"/>
      <c r="W95" s="11"/>
    </row>
    <row r="96" spans="3:23" hidden="1">
      <c r="C96" s="11"/>
      <c r="D96" s="11"/>
      <c r="E96" s="11"/>
      <c r="F96" s="11"/>
      <c r="G96" s="11"/>
      <c r="H96" s="11"/>
      <c r="I96" s="11"/>
      <c r="J96" s="11"/>
      <c r="K96" s="11"/>
      <c r="L96" s="11"/>
      <c r="M96" s="11"/>
      <c r="N96" s="11"/>
      <c r="O96" s="11"/>
      <c r="P96" s="11"/>
      <c r="Q96" s="11"/>
      <c r="R96" s="11"/>
      <c r="S96" s="11"/>
      <c r="T96" s="11"/>
      <c r="U96" s="11"/>
      <c r="V96" s="11"/>
      <c r="W96" s="11"/>
    </row>
    <row r="97" spans="3:23" hidden="1">
      <c r="C97" s="11"/>
      <c r="D97" s="11"/>
      <c r="E97" s="11"/>
      <c r="F97" s="11"/>
      <c r="G97" s="11"/>
      <c r="H97" s="11"/>
      <c r="I97" s="11"/>
      <c r="J97" s="11"/>
      <c r="K97" s="11"/>
      <c r="L97" s="11"/>
      <c r="M97" s="11"/>
      <c r="N97" s="11"/>
      <c r="O97" s="11"/>
      <c r="P97" s="11"/>
      <c r="Q97" s="11"/>
      <c r="R97" s="11"/>
      <c r="S97" s="11"/>
      <c r="T97" s="11"/>
      <c r="U97" s="11"/>
      <c r="V97" s="11"/>
      <c r="W97" s="11"/>
    </row>
    <row r="98" spans="3:23" hidden="1">
      <c r="C98" s="11"/>
      <c r="D98" s="11"/>
      <c r="E98" s="11"/>
      <c r="F98" s="11"/>
      <c r="G98" s="11"/>
      <c r="H98" s="11"/>
      <c r="I98" s="11"/>
      <c r="J98" s="11"/>
      <c r="K98" s="11"/>
      <c r="L98" s="11"/>
      <c r="M98" s="11"/>
      <c r="N98" s="11"/>
      <c r="O98" s="11"/>
      <c r="P98" s="11"/>
      <c r="Q98" s="11"/>
      <c r="R98" s="11"/>
      <c r="S98" s="11"/>
      <c r="T98" s="11"/>
      <c r="U98" s="11"/>
      <c r="V98" s="11"/>
      <c r="W98" s="11"/>
    </row>
    <row r="99" spans="3:23" hidden="1">
      <c r="C99" s="11"/>
      <c r="D99" s="11"/>
      <c r="E99" s="11"/>
      <c r="F99" s="11"/>
      <c r="G99" s="11"/>
      <c r="H99" s="11"/>
      <c r="I99" s="11"/>
      <c r="J99" s="11"/>
      <c r="K99" s="11"/>
      <c r="L99" s="11"/>
      <c r="M99" s="11"/>
      <c r="N99" s="11"/>
      <c r="O99" s="11"/>
      <c r="P99" s="11"/>
      <c r="Q99" s="11"/>
      <c r="R99" s="11"/>
      <c r="S99" s="11"/>
      <c r="T99" s="11"/>
      <c r="U99" s="11"/>
      <c r="V99" s="11"/>
      <c r="W99" s="11"/>
    </row>
    <row r="100" spans="3:23" hidden="1">
      <c r="C100" s="11"/>
      <c r="D100" s="11"/>
      <c r="E100" s="11"/>
      <c r="F100" s="11"/>
      <c r="G100" s="11"/>
      <c r="H100" s="11"/>
      <c r="I100" s="11"/>
      <c r="J100" s="11"/>
      <c r="K100" s="11"/>
      <c r="L100" s="11"/>
      <c r="M100" s="11"/>
      <c r="N100" s="11"/>
      <c r="O100" s="11"/>
      <c r="P100" s="11"/>
      <c r="Q100" s="11"/>
      <c r="R100" s="11"/>
      <c r="S100" s="11"/>
      <c r="T100" s="11"/>
      <c r="U100" s="11"/>
      <c r="V100" s="11"/>
      <c r="W100" s="11"/>
    </row>
    <row r="101" spans="3:23" hidden="1">
      <c r="C101" s="11"/>
      <c r="D101" s="11"/>
      <c r="E101" s="11"/>
      <c r="F101" s="11"/>
      <c r="G101" s="11"/>
      <c r="H101" s="11"/>
      <c r="I101" s="11"/>
      <c r="J101" s="11"/>
      <c r="K101" s="11"/>
      <c r="L101" s="11"/>
      <c r="M101" s="11"/>
      <c r="N101" s="11"/>
      <c r="O101" s="11"/>
      <c r="P101" s="11"/>
      <c r="Q101" s="11"/>
      <c r="R101" s="11"/>
      <c r="S101" s="11"/>
      <c r="T101" s="11"/>
      <c r="U101" s="11"/>
      <c r="V101" s="11"/>
      <c r="W101" s="11"/>
    </row>
    <row r="102" spans="3:23" hidden="1">
      <c r="C102" s="11"/>
      <c r="D102" s="11"/>
      <c r="E102" s="11"/>
      <c r="F102" s="11"/>
      <c r="G102" s="11"/>
      <c r="H102" s="11"/>
      <c r="I102" s="11"/>
      <c r="J102" s="11"/>
      <c r="K102" s="11"/>
      <c r="L102" s="11"/>
      <c r="M102" s="11"/>
      <c r="N102" s="11"/>
      <c r="O102" s="11"/>
      <c r="P102" s="11"/>
      <c r="Q102" s="11"/>
      <c r="R102" s="11"/>
      <c r="S102" s="11"/>
      <c r="T102" s="11"/>
      <c r="U102" s="11"/>
      <c r="V102" s="11"/>
      <c r="W102" s="11"/>
    </row>
    <row r="103" spans="3:23" hidden="1">
      <c r="C103" s="11"/>
      <c r="D103" s="11"/>
      <c r="E103" s="11"/>
      <c r="F103" s="11"/>
      <c r="G103" s="11"/>
      <c r="H103" s="11"/>
      <c r="I103" s="11"/>
      <c r="J103" s="11"/>
      <c r="K103" s="11"/>
      <c r="L103" s="11"/>
      <c r="M103" s="11"/>
      <c r="N103" s="11"/>
      <c r="O103" s="11"/>
      <c r="P103" s="11"/>
      <c r="Q103" s="11"/>
      <c r="R103" s="11"/>
      <c r="S103" s="11"/>
      <c r="T103" s="11"/>
      <c r="U103" s="11"/>
      <c r="V103" s="11"/>
      <c r="W103" s="11"/>
    </row>
    <row r="104" spans="3:23" hidden="1">
      <c r="C104" s="11"/>
      <c r="D104" s="11"/>
      <c r="E104" s="11"/>
      <c r="F104" s="11"/>
      <c r="G104" s="11"/>
      <c r="H104" s="11"/>
      <c r="I104" s="11"/>
      <c r="J104" s="11"/>
      <c r="K104" s="11"/>
      <c r="L104" s="11"/>
      <c r="M104" s="11"/>
      <c r="N104" s="11"/>
      <c r="O104" s="11"/>
      <c r="P104" s="11"/>
      <c r="Q104" s="11"/>
      <c r="R104" s="11"/>
      <c r="S104" s="11"/>
      <c r="T104" s="11"/>
      <c r="U104" s="11"/>
      <c r="V104" s="11"/>
      <c r="W104" s="11"/>
    </row>
    <row r="105" spans="3:23" hidden="1">
      <c r="C105" s="11"/>
      <c r="D105" s="11"/>
      <c r="E105" s="11"/>
      <c r="F105" s="11"/>
      <c r="G105" s="11"/>
      <c r="H105" s="11"/>
      <c r="I105" s="11"/>
      <c r="J105" s="11"/>
      <c r="K105" s="11"/>
      <c r="L105" s="11"/>
      <c r="M105" s="11"/>
      <c r="N105" s="11"/>
      <c r="O105" s="11"/>
      <c r="P105" s="11"/>
      <c r="Q105" s="11"/>
      <c r="R105" s="11"/>
      <c r="S105" s="11"/>
      <c r="T105" s="11"/>
      <c r="U105" s="11"/>
      <c r="V105" s="11"/>
      <c r="W105" s="11"/>
    </row>
    <row r="106" spans="3:23" hidden="1">
      <c r="C106" s="11"/>
      <c r="D106" s="11"/>
      <c r="E106" s="11"/>
      <c r="F106" s="11"/>
      <c r="G106" s="11"/>
      <c r="H106" s="11"/>
      <c r="I106" s="11"/>
      <c r="J106" s="11"/>
      <c r="K106" s="11"/>
      <c r="L106" s="11"/>
      <c r="M106" s="11"/>
      <c r="N106" s="11"/>
      <c r="O106" s="11"/>
      <c r="P106" s="11"/>
      <c r="Q106" s="11"/>
      <c r="R106" s="11"/>
      <c r="S106" s="11"/>
      <c r="T106" s="11"/>
      <c r="U106" s="11"/>
      <c r="V106" s="11"/>
      <c r="W106" s="11"/>
    </row>
    <row r="107" spans="3:23" hidden="1">
      <c r="C107" s="11"/>
      <c r="D107" s="11"/>
      <c r="E107" s="11"/>
      <c r="F107" s="11"/>
      <c r="G107" s="11"/>
      <c r="H107" s="11"/>
      <c r="I107" s="11"/>
      <c r="J107" s="11"/>
      <c r="K107" s="11"/>
      <c r="L107" s="11"/>
      <c r="M107" s="11"/>
      <c r="N107" s="11"/>
      <c r="O107" s="11"/>
      <c r="P107" s="11"/>
      <c r="Q107" s="11"/>
      <c r="R107" s="11"/>
      <c r="S107" s="11"/>
      <c r="T107" s="11"/>
      <c r="U107" s="11"/>
      <c r="V107" s="11"/>
      <c r="W107" s="11"/>
    </row>
    <row r="108" spans="3:23" hidden="1">
      <c r="C108" s="11"/>
      <c r="D108" s="11"/>
      <c r="E108" s="11"/>
      <c r="F108" s="11"/>
      <c r="G108" s="11"/>
      <c r="H108" s="11"/>
      <c r="I108" s="11"/>
      <c r="J108" s="11"/>
      <c r="K108" s="11"/>
      <c r="L108" s="11"/>
      <c r="M108" s="11"/>
      <c r="N108" s="11"/>
      <c r="O108" s="11"/>
      <c r="P108" s="11"/>
      <c r="Q108" s="11"/>
      <c r="R108" s="11"/>
      <c r="S108" s="11"/>
      <c r="T108" s="11"/>
      <c r="U108" s="11"/>
      <c r="V108" s="11"/>
      <c r="W108" s="11"/>
    </row>
    <row r="109" spans="3:23" hidden="1">
      <c r="C109" s="11"/>
      <c r="D109" s="11"/>
      <c r="E109" s="11"/>
      <c r="F109" s="11"/>
      <c r="G109" s="11"/>
      <c r="H109" s="11"/>
      <c r="I109" s="11"/>
      <c r="J109" s="11"/>
      <c r="K109" s="11"/>
      <c r="L109" s="11"/>
      <c r="M109" s="11"/>
      <c r="N109" s="11"/>
      <c r="O109" s="11"/>
      <c r="P109" s="11"/>
      <c r="Q109" s="11"/>
      <c r="R109" s="11"/>
      <c r="S109" s="11"/>
      <c r="T109" s="11"/>
      <c r="U109" s="11"/>
      <c r="V109" s="11"/>
      <c r="W109" s="11"/>
    </row>
    <row r="110" spans="3:23" hidden="1">
      <c r="C110" s="11"/>
      <c r="D110" s="11"/>
      <c r="E110" s="11"/>
      <c r="F110" s="11"/>
      <c r="G110" s="11"/>
      <c r="H110" s="11"/>
      <c r="I110" s="11"/>
      <c r="J110" s="11"/>
      <c r="K110" s="11"/>
      <c r="L110" s="11"/>
      <c r="M110" s="11"/>
      <c r="N110" s="11"/>
      <c r="O110" s="11"/>
      <c r="P110" s="11"/>
      <c r="Q110" s="11"/>
      <c r="R110" s="11"/>
      <c r="S110" s="11"/>
      <c r="T110" s="11"/>
      <c r="U110" s="11"/>
      <c r="V110" s="11"/>
      <c r="W110" s="11"/>
    </row>
    <row r="111" spans="3:23" hidden="1">
      <c r="C111" s="11"/>
      <c r="D111" s="11"/>
      <c r="E111" s="11"/>
      <c r="F111" s="11"/>
      <c r="G111" s="11"/>
      <c r="H111" s="11"/>
      <c r="I111" s="11"/>
      <c r="J111" s="11"/>
      <c r="K111" s="11"/>
      <c r="L111" s="11"/>
      <c r="M111" s="11"/>
      <c r="N111" s="11"/>
      <c r="O111" s="11"/>
      <c r="P111" s="11"/>
      <c r="Q111" s="11"/>
      <c r="R111" s="11"/>
      <c r="S111" s="11"/>
      <c r="T111" s="11"/>
      <c r="U111" s="11"/>
      <c r="V111" s="11"/>
      <c r="W111" s="11"/>
    </row>
    <row r="112" spans="3:23" hidden="1">
      <c r="C112" s="11"/>
      <c r="D112" s="11"/>
      <c r="E112" s="11"/>
      <c r="F112" s="11"/>
      <c r="G112" s="11"/>
      <c r="H112" s="11"/>
      <c r="I112" s="11"/>
      <c r="J112" s="11"/>
      <c r="K112" s="11"/>
      <c r="L112" s="11"/>
      <c r="M112" s="11"/>
      <c r="N112" s="11"/>
      <c r="O112" s="11"/>
      <c r="P112" s="11"/>
      <c r="Q112" s="11"/>
      <c r="R112" s="11"/>
      <c r="S112" s="11"/>
      <c r="T112" s="11"/>
      <c r="U112" s="11"/>
      <c r="V112" s="11"/>
      <c r="W112" s="11"/>
    </row>
    <row r="113" spans="3:23" hidden="1">
      <c r="C113" s="11"/>
      <c r="D113" s="11"/>
      <c r="E113" s="11"/>
      <c r="F113" s="11"/>
      <c r="G113" s="11"/>
      <c r="H113" s="11"/>
      <c r="I113" s="11"/>
      <c r="J113" s="11"/>
      <c r="K113" s="11"/>
      <c r="L113" s="11"/>
      <c r="M113" s="11"/>
      <c r="N113" s="11"/>
      <c r="O113" s="11"/>
      <c r="P113" s="11"/>
      <c r="Q113" s="11"/>
      <c r="R113" s="11"/>
      <c r="S113" s="11"/>
      <c r="T113" s="11"/>
      <c r="U113" s="11"/>
      <c r="V113" s="11"/>
      <c r="W113" s="11"/>
    </row>
    <row r="114" spans="3:23" hidden="1">
      <c r="C114" s="11"/>
      <c r="D114" s="11"/>
      <c r="E114" s="11"/>
      <c r="F114" s="11"/>
      <c r="G114" s="11"/>
      <c r="H114" s="11"/>
      <c r="I114" s="11"/>
      <c r="J114" s="11"/>
      <c r="K114" s="11"/>
      <c r="L114" s="11"/>
      <c r="M114" s="11"/>
      <c r="N114" s="11"/>
      <c r="O114" s="11"/>
      <c r="P114" s="11"/>
      <c r="Q114" s="11"/>
      <c r="R114" s="11"/>
      <c r="S114" s="11"/>
      <c r="T114" s="11"/>
      <c r="U114" s="11"/>
      <c r="V114" s="11"/>
      <c r="W114" s="11"/>
    </row>
    <row r="115" spans="3:23" hidden="1">
      <c r="C115" s="11"/>
      <c r="D115" s="11"/>
      <c r="E115" s="11"/>
      <c r="F115" s="11"/>
      <c r="G115" s="11"/>
      <c r="H115" s="11"/>
      <c r="I115" s="11"/>
      <c r="J115" s="11"/>
      <c r="K115" s="11"/>
      <c r="L115" s="11"/>
      <c r="M115" s="11"/>
      <c r="N115" s="11"/>
      <c r="O115" s="11"/>
      <c r="P115" s="11"/>
      <c r="Q115" s="11"/>
      <c r="R115" s="11"/>
      <c r="S115" s="11"/>
      <c r="T115" s="11"/>
      <c r="U115" s="11"/>
      <c r="V115" s="11"/>
      <c r="W115" s="11"/>
    </row>
    <row r="116" spans="3:23" hidden="1">
      <c r="C116" s="11"/>
      <c r="D116" s="11"/>
      <c r="E116" s="11"/>
      <c r="F116" s="11"/>
      <c r="G116" s="11"/>
      <c r="H116" s="11"/>
      <c r="I116" s="11"/>
      <c r="J116" s="11"/>
      <c r="K116" s="11"/>
      <c r="L116" s="11"/>
      <c r="M116" s="11"/>
      <c r="N116" s="11"/>
      <c r="O116" s="11"/>
      <c r="P116" s="11"/>
      <c r="Q116" s="11"/>
      <c r="R116" s="11"/>
      <c r="S116" s="11"/>
      <c r="T116" s="11"/>
      <c r="U116" s="11"/>
      <c r="V116" s="11"/>
      <c r="W116" s="11"/>
    </row>
    <row r="117" spans="3:23" hidden="1">
      <c r="C117" s="11"/>
      <c r="D117" s="11"/>
      <c r="E117" s="11"/>
      <c r="F117" s="11"/>
      <c r="G117" s="11"/>
      <c r="H117" s="11"/>
      <c r="I117" s="11"/>
      <c r="J117" s="11"/>
      <c r="K117" s="11"/>
      <c r="L117" s="11"/>
      <c r="M117" s="11"/>
      <c r="N117" s="11"/>
      <c r="O117" s="11"/>
      <c r="P117" s="11"/>
      <c r="Q117" s="11"/>
      <c r="R117" s="11"/>
      <c r="S117" s="11"/>
      <c r="T117" s="11"/>
      <c r="U117" s="11"/>
      <c r="V117" s="11"/>
      <c r="W117" s="11"/>
    </row>
    <row r="118" spans="3:23" hidden="1">
      <c r="C118" s="11"/>
      <c r="D118" s="11"/>
      <c r="E118" s="11"/>
      <c r="F118" s="11"/>
      <c r="G118" s="11"/>
      <c r="H118" s="11"/>
      <c r="I118" s="11"/>
      <c r="J118" s="11"/>
      <c r="K118" s="11"/>
      <c r="L118" s="11"/>
      <c r="M118" s="11"/>
      <c r="N118" s="11"/>
      <c r="O118" s="11"/>
      <c r="P118" s="11"/>
      <c r="Q118" s="11"/>
      <c r="R118" s="11"/>
      <c r="S118" s="11"/>
      <c r="T118" s="11"/>
      <c r="U118" s="11"/>
      <c r="V118" s="11"/>
      <c r="W118" s="11"/>
    </row>
    <row r="119" spans="3:23" hidden="1">
      <c r="C119" s="11"/>
      <c r="D119" s="11"/>
      <c r="E119" s="11"/>
      <c r="F119" s="11"/>
      <c r="G119" s="11"/>
      <c r="H119" s="11"/>
      <c r="I119" s="11"/>
      <c r="J119" s="11"/>
      <c r="K119" s="11"/>
      <c r="L119" s="11"/>
      <c r="M119" s="11"/>
      <c r="N119" s="11"/>
      <c r="O119" s="11"/>
      <c r="P119" s="11"/>
      <c r="Q119" s="11"/>
      <c r="R119" s="11"/>
      <c r="S119" s="11"/>
      <c r="T119" s="11"/>
      <c r="U119" s="11"/>
      <c r="V119" s="11"/>
      <c r="W119" s="11"/>
    </row>
  </sheetData>
  <sheetProtection algorithmName="SHA-512" hashValue="kytzayYMW/ABNcSmQPAY71vNU+A1ZBc4zMP9ZrIzupCDPvumgL/iliYu/2n1rLQj0J+qAiRy1wroGS/mcQTl/w==" saltValue="kU0/ea7+kQfCZNEzNR3Xow==" spinCount="100000" sheet="1" selectLockedCells="1"/>
  <mergeCells count="5">
    <mergeCell ref="C12:D12"/>
    <mergeCell ref="C35:E35"/>
    <mergeCell ref="C24:D24"/>
    <mergeCell ref="B2:D2"/>
    <mergeCell ref="B3:D5"/>
  </mergeCells>
  <dataValidations count="3">
    <dataValidation type="list" allowBlank="1" showInputMessage="1" showErrorMessage="1" sqref="D10" xr:uid="{00000000-0002-0000-0200-000000000000}">
      <formula1>$X$2:$X$3</formula1>
    </dataValidation>
    <dataValidation type="whole" allowBlank="1" showInputMessage="1" showErrorMessage="1" errorTitle="Input Error" error="Enter a value without decimals" sqref="D7:D9" xr:uid="{00000000-0002-0000-0200-000001000000}">
      <formula1>0</formula1>
      <formula2>99999999</formula2>
    </dataValidation>
    <dataValidation type="list" allowBlank="1" showInputMessage="1" showErrorMessage="1" sqref="C48:C49 D17" xr:uid="{00000000-0002-0000-0200-000002000000}">
      <formula1>$C$48:$C$49</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48"/>
  <sheetViews>
    <sheetView showGridLines="0" showRowColHeaders="0" topLeftCell="A8" zoomScale="90" zoomScaleNormal="90" workbookViewId="0">
      <selection activeCell="D20" sqref="D20"/>
    </sheetView>
  </sheetViews>
  <sheetFormatPr defaultColWidth="0" defaultRowHeight="9.9499999999999993" zeroHeight="1"/>
  <cols>
    <col min="1" max="1" width="1.42578125" style="2" customWidth="1"/>
    <col min="2" max="2" width="9.42578125" style="2" customWidth="1"/>
    <col min="3" max="3" width="37.5703125" style="2" customWidth="1"/>
    <col min="4" max="4" width="11.42578125" style="2" customWidth="1"/>
    <col min="5" max="6" width="9.42578125" style="2" customWidth="1"/>
    <col min="7" max="7" width="9.42578125" style="53" customWidth="1"/>
    <col min="8" max="8" width="9.42578125" style="2" customWidth="1"/>
    <col min="9" max="9" width="10" style="2" bestFit="1" customWidth="1"/>
    <col min="10" max="15" width="9.42578125" style="2" customWidth="1"/>
    <col min="16" max="16" width="13.5703125" style="2" customWidth="1"/>
    <col min="17" max="18" width="9.42578125" style="2" customWidth="1"/>
    <col min="19" max="22" width="0" style="2" hidden="1" customWidth="1"/>
    <col min="23" max="16384" width="9.42578125" style="2" hidden="1"/>
  </cols>
  <sheetData>
    <row r="1" spans="1:18" ht="12" customHeight="1">
      <c r="A1" s="364"/>
      <c r="B1" s="364"/>
      <c r="C1" s="364"/>
      <c r="D1" s="364"/>
      <c r="E1" s="364"/>
      <c r="F1" s="364"/>
      <c r="G1" s="364"/>
      <c r="H1" s="364"/>
      <c r="I1" s="364"/>
      <c r="J1" s="364"/>
      <c r="K1" s="364"/>
      <c r="L1" s="364"/>
      <c r="M1" s="364"/>
      <c r="N1" s="364"/>
      <c r="O1" s="364"/>
      <c r="P1" s="364"/>
      <c r="Q1" s="364"/>
    </row>
    <row r="2" spans="1:18" ht="12" customHeight="1">
      <c r="A2" s="364"/>
      <c r="B2" s="364"/>
      <c r="C2" s="364"/>
      <c r="D2" s="364"/>
      <c r="E2" s="364"/>
      <c r="F2" s="364"/>
      <c r="G2" s="364"/>
      <c r="H2" s="364"/>
      <c r="I2" s="364"/>
      <c r="J2" s="364"/>
      <c r="K2" s="364"/>
      <c r="L2" s="364"/>
      <c r="M2" s="364"/>
      <c r="N2" s="364"/>
      <c r="O2" s="364"/>
      <c r="P2" s="364"/>
      <c r="Q2" s="364"/>
    </row>
    <row r="3" spans="1:18" ht="12" customHeight="1">
      <c r="A3" s="364"/>
      <c r="B3" s="364"/>
      <c r="C3" s="364"/>
      <c r="D3" s="364"/>
      <c r="E3" s="364"/>
      <c r="F3" s="364"/>
      <c r="G3" s="364"/>
      <c r="H3" s="364"/>
      <c r="I3" s="364"/>
      <c r="J3" s="364"/>
      <c r="K3" s="364"/>
      <c r="L3" s="364"/>
      <c r="M3" s="364"/>
      <c r="N3" s="364"/>
      <c r="O3" s="364"/>
      <c r="P3" s="364"/>
      <c r="Q3" s="364"/>
    </row>
    <row r="4" spans="1:18" ht="7.35" customHeight="1">
      <c r="A4" s="364"/>
      <c r="B4" s="364"/>
      <c r="C4" s="364"/>
      <c r="D4" s="364"/>
      <c r="E4" s="364"/>
      <c r="F4" s="364"/>
      <c r="G4" s="364"/>
      <c r="H4" s="364"/>
      <c r="I4" s="364"/>
      <c r="J4" s="364"/>
      <c r="K4" s="364"/>
      <c r="L4" s="364"/>
      <c r="M4" s="364"/>
      <c r="N4" s="364"/>
      <c r="O4" s="364"/>
      <c r="P4" s="364"/>
      <c r="Q4" s="364"/>
    </row>
    <row r="5" spans="1:18" ht="16.350000000000001" customHeight="1">
      <c r="B5" s="365" t="s">
        <v>175</v>
      </c>
      <c r="C5" s="365"/>
      <c r="D5" s="365"/>
      <c r="E5" s="365"/>
      <c r="F5" s="365"/>
      <c r="G5" s="365"/>
      <c r="H5" s="365"/>
      <c r="I5" s="365"/>
      <c r="J5" s="365"/>
      <c r="K5" s="365"/>
      <c r="L5" s="365"/>
      <c r="M5" s="365"/>
      <c r="N5" s="365"/>
      <c r="O5" s="365"/>
      <c r="P5" s="365"/>
      <c r="Q5" s="365"/>
    </row>
    <row r="6" spans="1:18" ht="12" customHeight="1">
      <c r="B6" s="198"/>
      <c r="C6" s="198"/>
      <c r="D6" s="198"/>
      <c r="E6" s="198"/>
      <c r="F6" s="198"/>
      <c r="G6" s="199"/>
      <c r="H6" s="198"/>
      <c r="I6" s="198"/>
      <c r="J6" s="198"/>
      <c r="K6" s="198"/>
      <c r="L6" s="198"/>
      <c r="M6" s="198"/>
      <c r="N6" s="198"/>
      <c r="O6" s="198"/>
      <c r="P6" s="198"/>
      <c r="Q6" s="198"/>
    </row>
    <row r="7" spans="1:18" ht="16.5" customHeight="1">
      <c r="B7" s="366" t="s">
        <v>176</v>
      </c>
      <c r="C7" s="366"/>
      <c r="D7" s="366"/>
      <c r="E7" s="366"/>
      <c r="F7" s="366"/>
      <c r="G7" s="366"/>
      <c r="H7" s="366"/>
      <c r="I7" s="366"/>
      <c r="J7" s="366"/>
      <c r="K7" s="366"/>
      <c r="L7" s="366"/>
      <c r="M7" s="366"/>
      <c r="N7" s="366"/>
      <c r="O7" s="366"/>
      <c r="P7" s="366"/>
      <c r="Q7" s="366"/>
    </row>
    <row r="8" spans="1:18" ht="12" customHeight="1">
      <c r="B8" s="200"/>
      <c r="C8" s="198"/>
      <c r="D8" s="198"/>
      <c r="E8" s="198"/>
      <c r="F8" s="198"/>
      <c r="G8" s="199"/>
      <c r="H8" s="198"/>
      <c r="I8" s="198"/>
      <c r="J8" s="198"/>
      <c r="K8" s="198"/>
      <c r="L8" s="198"/>
      <c r="M8" s="198"/>
      <c r="N8" s="198"/>
      <c r="O8" s="198"/>
      <c r="P8" s="198"/>
      <c r="Q8" s="198"/>
    </row>
    <row r="9" spans="1:18" ht="12" customHeight="1">
      <c r="B9" s="333" t="s">
        <v>177</v>
      </c>
      <c r="C9" s="333"/>
      <c r="D9" s="333"/>
      <c r="E9" s="333"/>
      <c r="F9" s="333"/>
      <c r="G9" s="333"/>
      <c r="H9" s="333"/>
      <c r="I9" s="333"/>
      <c r="J9" s="333"/>
      <c r="K9" s="333"/>
      <c r="L9" s="333"/>
      <c r="M9" s="333"/>
      <c r="N9" s="333"/>
      <c r="O9" s="333"/>
      <c r="P9" s="333"/>
      <c r="Q9" s="333"/>
    </row>
    <row r="10" spans="1:18" ht="12" customHeight="1">
      <c r="B10" s="333" t="s">
        <v>178</v>
      </c>
      <c r="C10" s="333"/>
      <c r="D10" s="333"/>
      <c r="E10" s="333"/>
      <c r="F10" s="333"/>
      <c r="G10" s="333"/>
      <c r="H10" s="333"/>
      <c r="I10" s="333"/>
      <c r="J10" s="333"/>
      <c r="K10" s="333"/>
      <c r="L10" s="333"/>
      <c r="M10" s="333"/>
      <c r="N10" s="333"/>
      <c r="O10" s="333"/>
      <c r="P10" s="333"/>
      <c r="Q10" s="333"/>
    </row>
    <row r="11" spans="1:18" ht="12" customHeight="1">
      <c r="B11" s="333" t="s">
        <v>179</v>
      </c>
      <c r="C11" s="333"/>
      <c r="D11" s="333"/>
      <c r="E11" s="333"/>
      <c r="F11" s="333"/>
      <c r="G11" s="333"/>
      <c r="H11" s="333"/>
      <c r="I11" s="333"/>
      <c r="J11" s="333"/>
      <c r="K11" s="333"/>
      <c r="L11" s="333"/>
      <c r="M11" s="333"/>
      <c r="N11" s="333"/>
      <c r="O11" s="333"/>
      <c r="P11" s="333"/>
      <c r="Q11" s="333"/>
    </row>
    <row r="12" spans="1:18" ht="12" customHeight="1">
      <c r="B12" s="35"/>
      <c r="C12" s="40"/>
      <c r="D12" s="40"/>
      <c r="E12" s="40"/>
      <c r="F12" s="40"/>
      <c r="G12" s="54"/>
      <c r="H12" s="40"/>
      <c r="I12" s="40"/>
      <c r="J12" s="40"/>
      <c r="K12" s="40"/>
      <c r="L12" s="40"/>
      <c r="M12" s="40"/>
      <c r="N12" s="40"/>
      <c r="O12" s="40"/>
      <c r="P12" s="40"/>
      <c r="Q12" s="40"/>
    </row>
    <row r="13" spans="1:18" ht="13.35" customHeight="1">
      <c r="B13" s="333" t="s">
        <v>3</v>
      </c>
      <c r="C13" s="334"/>
      <c r="D13" s="89"/>
      <c r="E13" s="201"/>
      <c r="F13" s="201"/>
      <c r="G13" s="202"/>
      <c r="H13" s="201"/>
      <c r="I13" s="201"/>
      <c r="J13" s="201"/>
      <c r="K13" s="201"/>
      <c r="L13" s="201"/>
      <c r="M13" s="201"/>
      <c r="N13" s="201"/>
      <c r="O13" s="201"/>
      <c r="P13" s="201"/>
      <c r="Q13" s="201"/>
      <c r="R13" s="201"/>
    </row>
    <row r="14" spans="1:18" ht="13.35" customHeight="1">
      <c r="B14" s="333" t="s">
        <v>180</v>
      </c>
      <c r="C14" s="334"/>
      <c r="D14" s="203"/>
      <c r="E14" s="204"/>
      <c r="F14" s="201"/>
      <c r="G14" s="202"/>
      <c r="H14" s="201"/>
      <c r="I14" s="201"/>
      <c r="J14" s="201"/>
      <c r="K14" s="201"/>
      <c r="L14" s="201"/>
      <c r="M14" s="201"/>
      <c r="N14" s="201"/>
      <c r="O14" s="201"/>
      <c r="P14" s="205"/>
      <c r="Q14" s="201"/>
      <c r="R14" s="201"/>
    </row>
    <row r="15" spans="1:18" hidden="1">
      <c r="B15" s="206"/>
      <c r="C15" s="337" t="s">
        <v>181</v>
      </c>
      <c r="D15" s="207" t="s">
        <v>182</v>
      </c>
      <c r="E15" s="208" t="s">
        <v>183</v>
      </c>
      <c r="F15" s="209" t="s">
        <v>184</v>
      </c>
      <c r="G15" s="210" t="s">
        <v>149</v>
      </c>
      <c r="H15" s="201"/>
      <c r="I15" s="201"/>
      <c r="J15" s="201"/>
      <c r="K15" s="201"/>
      <c r="L15" s="201"/>
      <c r="M15" s="201"/>
      <c r="N15" s="201"/>
      <c r="O15" s="201"/>
      <c r="P15" s="205"/>
      <c r="Q15" s="201"/>
      <c r="R15" s="201"/>
    </row>
    <row r="16" spans="1:18" ht="10.5" hidden="1" thickBot="1">
      <c r="B16" s="206"/>
      <c r="C16" s="338"/>
      <c r="D16" s="211">
        <v>1000</v>
      </c>
      <c r="E16" s="211">
        <v>0</v>
      </c>
      <c r="F16" s="211">
        <f>SUM(D16+E16)</f>
        <v>1000</v>
      </c>
      <c r="G16" s="210" t="s">
        <v>149</v>
      </c>
      <c r="H16" s="201"/>
      <c r="I16" s="201"/>
      <c r="J16" s="201"/>
      <c r="K16" s="201"/>
      <c r="L16" s="201"/>
      <c r="M16" s="201"/>
      <c r="N16" s="201"/>
      <c r="O16" s="201"/>
      <c r="P16" s="205"/>
      <c r="Q16" s="201"/>
      <c r="R16" s="201"/>
    </row>
    <row r="17" spans="2:21" ht="10.5" thickBot="1">
      <c r="B17" s="206"/>
      <c r="C17" s="201"/>
      <c r="D17" s="201"/>
      <c r="E17" s="201"/>
      <c r="F17" s="201"/>
      <c r="G17" s="202"/>
      <c r="H17" s="201"/>
      <c r="I17" s="201"/>
      <c r="J17" s="201"/>
      <c r="K17" s="201"/>
      <c r="L17" s="201"/>
      <c r="M17" s="201"/>
      <c r="N17" s="201"/>
      <c r="O17" s="201"/>
      <c r="P17" s="205"/>
      <c r="Q17" s="206"/>
      <c r="R17" s="201"/>
    </row>
    <row r="18" spans="2:21" ht="15" customHeight="1">
      <c r="B18" s="339" t="s">
        <v>138</v>
      </c>
      <c r="C18" s="341" t="s">
        <v>185</v>
      </c>
      <c r="D18" s="335" t="s">
        <v>186</v>
      </c>
      <c r="E18" s="335" t="s">
        <v>187</v>
      </c>
      <c r="F18" s="335" t="s">
        <v>188</v>
      </c>
      <c r="G18" s="359" t="s">
        <v>189</v>
      </c>
      <c r="H18" s="335" t="s">
        <v>190</v>
      </c>
      <c r="I18" s="335" t="s">
        <v>191</v>
      </c>
      <c r="J18" s="335" t="s">
        <v>192</v>
      </c>
      <c r="K18" s="335" t="s">
        <v>193</v>
      </c>
      <c r="L18" s="335" t="s">
        <v>194</v>
      </c>
      <c r="M18" s="335" t="s">
        <v>195</v>
      </c>
      <c r="N18" s="335" t="s">
        <v>196</v>
      </c>
      <c r="O18" s="335" t="s">
        <v>197</v>
      </c>
      <c r="P18" s="343" t="s">
        <v>198</v>
      </c>
      <c r="Q18" s="345" t="s">
        <v>138</v>
      </c>
      <c r="R18" s="201"/>
    </row>
    <row r="19" spans="2:21" ht="25.7" customHeight="1">
      <c r="B19" s="340"/>
      <c r="C19" s="342"/>
      <c r="D19" s="336"/>
      <c r="E19" s="336"/>
      <c r="F19" s="336"/>
      <c r="G19" s="360"/>
      <c r="H19" s="336"/>
      <c r="I19" s="336"/>
      <c r="J19" s="336"/>
      <c r="K19" s="336"/>
      <c r="L19" s="336"/>
      <c r="M19" s="336"/>
      <c r="N19" s="336"/>
      <c r="O19" s="336"/>
      <c r="P19" s="344"/>
      <c r="Q19" s="346"/>
      <c r="R19" s="201"/>
    </row>
    <row r="20" spans="2:21" ht="15.75" customHeight="1">
      <c r="B20" s="212"/>
      <c r="C20" s="213" t="s">
        <v>199</v>
      </c>
      <c r="D20" s="214"/>
      <c r="E20" s="214"/>
      <c r="F20" s="214"/>
      <c r="G20" s="215"/>
      <c r="H20" s="214"/>
      <c r="I20" s="214"/>
      <c r="J20" s="214"/>
      <c r="K20" s="214"/>
      <c r="L20" s="214"/>
      <c r="M20" s="214"/>
      <c r="N20" s="214"/>
      <c r="O20" s="214"/>
      <c r="P20" s="216"/>
      <c r="Q20" s="217"/>
      <c r="R20" s="201"/>
    </row>
    <row r="21" spans="2:21" ht="15.75" hidden="1" customHeight="1">
      <c r="B21" s="212"/>
      <c r="C21" s="218" t="s">
        <v>149</v>
      </c>
      <c r="D21" s="219">
        <f>IF(D20-2&lt;0,0,D20-2)</f>
        <v>0</v>
      </c>
      <c r="E21" s="219">
        <f t="shared" ref="E21:O21" si="0">IF(E20-2&lt;0,0,E20-2)</f>
        <v>0</v>
      </c>
      <c r="F21" s="219">
        <f t="shared" si="0"/>
        <v>0</v>
      </c>
      <c r="G21" s="220">
        <f t="shared" si="0"/>
        <v>0</v>
      </c>
      <c r="H21" s="219">
        <f t="shared" si="0"/>
        <v>0</v>
      </c>
      <c r="I21" s="219">
        <f t="shared" si="0"/>
        <v>0</v>
      </c>
      <c r="J21" s="219">
        <f t="shared" si="0"/>
        <v>0</v>
      </c>
      <c r="K21" s="219">
        <f t="shared" si="0"/>
        <v>0</v>
      </c>
      <c r="L21" s="219">
        <f t="shared" si="0"/>
        <v>0</v>
      </c>
      <c r="M21" s="219">
        <f t="shared" si="0"/>
        <v>0</v>
      </c>
      <c r="N21" s="219">
        <f t="shared" si="0"/>
        <v>0</v>
      </c>
      <c r="O21" s="219">
        <f t="shared" si="0"/>
        <v>0</v>
      </c>
      <c r="P21" s="216"/>
      <c r="Q21" s="217"/>
      <c r="R21" s="201"/>
    </row>
    <row r="22" spans="2:21" ht="15.75" customHeight="1">
      <c r="B22" s="212"/>
      <c r="C22" s="213" t="s">
        <v>200</v>
      </c>
      <c r="D22" s="221"/>
      <c r="E22" s="221"/>
      <c r="F22" s="221"/>
      <c r="G22" s="221"/>
      <c r="H22" s="221"/>
      <c r="I22" s="221"/>
      <c r="J22" s="221"/>
      <c r="K22" s="221"/>
      <c r="L22" s="221"/>
      <c r="M22" s="221"/>
      <c r="N22" s="221"/>
      <c r="O22" s="221"/>
      <c r="P22" s="222">
        <f t="shared" ref="P22:P26" si="1">SUM(D22:O22)</f>
        <v>0</v>
      </c>
      <c r="Q22" s="223"/>
      <c r="R22" s="201"/>
    </row>
    <row r="23" spans="2:21" ht="15.75" customHeight="1">
      <c r="B23" s="212">
        <v>4474</v>
      </c>
      <c r="C23" s="213" t="s">
        <v>201</v>
      </c>
      <c r="D23" s="221"/>
      <c r="E23" s="221"/>
      <c r="F23" s="221"/>
      <c r="G23" s="221"/>
      <c r="H23" s="221"/>
      <c r="I23" s="221"/>
      <c r="J23" s="221"/>
      <c r="K23" s="221"/>
      <c r="L23" s="221"/>
      <c r="M23" s="221"/>
      <c r="N23" s="221"/>
      <c r="O23" s="221"/>
      <c r="P23" s="222">
        <f t="shared" si="1"/>
        <v>0</v>
      </c>
      <c r="Q23" s="223">
        <v>4474</v>
      </c>
      <c r="R23" s="201"/>
    </row>
    <row r="24" spans="2:21" ht="15.75" customHeight="1">
      <c r="B24" s="212">
        <v>3810</v>
      </c>
      <c r="C24" s="213" t="s">
        <v>202</v>
      </c>
      <c r="D24" s="224">
        <f>IF(D14="Yes",0,D23)</f>
        <v>0</v>
      </c>
      <c r="E24" s="224">
        <f>IF(D14="Yes",0,E23)</f>
        <v>0</v>
      </c>
      <c r="F24" s="224">
        <f>IF(D14="Yes",0,F23)</f>
        <v>0</v>
      </c>
      <c r="G24" s="224">
        <f>IF(D14="Yes",0,G23)</f>
        <v>0</v>
      </c>
      <c r="H24" s="224">
        <f>IF(D14="Yes",0,H23)</f>
        <v>0</v>
      </c>
      <c r="I24" s="224">
        <f>IF(D14="Yes",0,I23)</f>
        <v>0</v>
      </c>
      <c r="J24" s="224">
        <f>IF(D14="Yes",0,J23)</f>
        <v>0</v>
      </c>
      <c r="K24" s="224">
        <f>IF(D14="Yes",0,K23)</f>
        <v>0</v>
      </c>
      <c r="L24" s="224">
        <f>IF(D14="Yes",0,L23)</f>
        <v>0</v>
      </c>
      <c r="M24" s="224">
        <f>IF(D14="Yes",0,M23)</f>
        <v>0</v>
      </c>
      <c r="N24" s="224">
        <f>IF(D14="Yes",0,N23)</f>
        <v>0</v>
      </c>
      <c r="O24" s="224">
        <f>IF(D14="Yes",0,O23)</f>
        <v>0</v>
      </c>
      <c r="P24" s="222">
        <f t="shared" si="1"/>
        <v>0</v>
      </c>
      <c r="Q24" s="223">
        <v>3810</v>
      </c>
      <c r="R24" s="201"/>
    </row>
    <row r="25" spans="2:21" ht="36.950000000000003" customHeight="1">
      <c r="B25" s="212" t="s">
        <v>203</v>
      </c>
      <c r="C25" s="213" t="s">
        <v>204</v>
      </c>
      <c r="D25" s="224">
        <f>D22+D24</f>
        <v>0</v>
      </c>
      <c r="E25" s="224">
        <f t="shared" ref="E25:O25" si="2">E22+E24</f>
        <v>0</v>
      </c>
      <c r="F25" s="224">
        <f t="shared" si="2"/>
        <v>0</v>
      </c>
      <c r="G25" s="224">
        <f t="shared" si="2"/>
        <v>0</v>
      </c>
      <c r="H25" s="224">
        <f t="shared" si="2"/>
        <v>0</v>
      </c>
      <c r="I25" s="224">
        <f t="shared" si="2"/>
        <v>0</v>
      </c>
      <c r="J25" s="224">
        <f t="shared" si="2"/>
        <v>0</v>
      </c>
      <c r="K25" s="224">
        <f t="shared" si="2"/>
        <v>0</v>
      </c>
      <c r="L25" s="224">
        <f t="shared" si="2"/>
        <v>0</v>
      </c>
      <c r="M25" s="224">
        <f t="shared" si="2"/>
        <v>0</v>
      </c>
      <c r="N25" s="224">
        <f t="shared" si="2"/>
        <v>0</v>
      </c>
      <c r="O25" s="224">
        <f t="shared" si="2"/>
        <v>0</v>
      </c>
      <c r="P25" s="222">
        <f t="shared" si="1"/>
        <v>0</v>
      </c>
      <c r="Q25" s="223">
        <v>4005</v>
      </c>
      <c r="R25" s="201"/>
    </row>
    <row r="26" spans="2:21" ht="13.35" customHeight="1">
      <c r="B26" s="225">
        <v>4116</v>
      </c>
      <c r="C26" s="213" t="s">
        <v>205</v>
      </c>
      <c r="D26" s="224">
        <f>IF((AND(D25&gt;0)),SUM(IF(D20&lt;3,D20*L37,(2*L37)+(L39*(D20-2)))*D28),0)</f>
        <v>0</v>
      </c>
      <c r="E26" s="224">
        <f>IF((AND(E25&gt;0)),SUM(IF(E20&lt;3,E20*L37,(2*L37)+(L39*(E20-2)))*E28),0)</f>
        <v>0</v>
      </c>
      <c r="F26" s="224">
        <f>IF((AND(F25&gt;0)),SUM(IF(F20&lt;3,F20*L37,(2*L37)+(L39*(F20-2)))*F28),0)</f>
        <v>0</v>
      </c>
      <c r="G26" s="224">
        <f>IF((AND(G25&gt;0)),SUM(IF(G20&lt;3,G20*L37,(2*L37)+(L39*(G20-2)))*G28),0)</f>
        <v>0</v>
      </c>
      <c r="H26" s="224">
        <f>IF((AND(H25&gt;0)),SUM(IF(H20&lt;3,H20*L37,(2*L37)+(L39*(H20-2)))*H28),0)</f>
        <v>0</v>
      </c>
      <c r="I26" s="224">
        <f>IF((AND(I25&gt;0)),SUM(IF(I20&lt;3,I20*L37,(2*L37)+(L39*(I20-2)))*I28),0)</f>
        <v>0</v>
      </c>
      <c r="J26" s="224">
        <f>IF((AND(J25&gt;0)),SUM(IF(J20&lt;3,J20*L37,(2*L37)+(L39*(J20-2)))*J28),0)</f>
        <v>0</v>
      </c>
      <c r="K26" s="224">
        <f>IF((AND(K25&gt;0)),SUM(IF(K20&lt;3,K20*L37,(2*L37)+(L39*(K20-2)))*K28),0)</f>
        <v>0</v>
      </c>
      <c r="L26" s="224">
        <f>IF((AND(L25&gt;0)),SUM(IF(L20&lt;3,L20*L37,(2*L37)+(L39*(L20-2)))*L28),0)</f>
        <v>0</v>
      </c>
      <c r="M26" s="224">
        <f>IF((AND(M25&gt;0)),SUM(IF(M20&lt;3,M20*L37,(2*L37)+(L39*(M20-2)))*M28),0)</f>
        <v>0</v>
      </c>
      <c r="N26" s="224">
        <f>IF((AND(N25&gt;0)),SUM(IF(N20&lt;3,N20*L37,(2*L37)+(L39*(N20-2)))*N28),0)</f>
        <v>0</v>
      </c>
      <c r="O26" s="224">
        <f>IF((AND(O25&gt;0)),SUM(IF(O20&lt;3,O20*L37,(2*L37)+(L39*(O20-2)))*O28),0)</f>
        <v>0</v>
      </c>
      <c r="P26" s="226">
        <f t="shared" si="1"/>
        <v>0</v>
      </c>
      <c r="Q26" s="227">
        <v>4116</v>
      </c>
      <c r="R26" s="201"/>
    </row>
    <row r="27" spans="2:21" ht="13.35" customHeight="1" thickBot="1">
      <c r="B27" s="228">
        <v>4120</v>
      </c>
      <c r="C27" s="229" t="s">
        <v>206</v>
      </c>
      <c r="D27" s="230">
        <f>IF(D25=0,0,D30)</f>
        <v>0</v>
      </c>
      <c r="E27" s="230">
        <f>IF(E25=0,0,E30)</f>
        <v>0</v>
      </c>
      <c r="F27" s="230">
        <f>IF(F25=0,0,F30)</f>
        <v>0</v>
      </c>
      <c r="G27" s="230">
        <f>IF(G25=0,0,G30)</f>
        <v>0</v>
      </c>
      <c r="H27" s="230">
        <f>IF(H25=0,0,H29)</f>
        <v>0</v>
      </c>
      <c r="I27" s="230">
        <f t="shared" ref="I27:O27" si="3">IF(I25=0,0,I30)</f>
        <v>0</v>
      </c>
      <c r="J27" s="230">
        <f t="shared" si="3"/>
        <v>0</v>
      </c>
      <c r="K27" s="230">
        <f t="shared" si="3"/>
        <v>0</v>
      </c>
      <c r="L27" s="230">
        <f t="shared" si="3"/>
        <v>0</v>
      </c>
      <c r="M27" s="230">
        <f t="shared" si="3"/>
        <v>0</v>
      </c>
      <c r="N27" s="230">
        <f t="shared" si="3"/>
        <v>0</v>
      </c>
      <c r="O27" s="230">
        <f t="shared" si="3"/>
        <v>0</v>
      </c>
      <c r="P27" s="231">
        <f>SUM(D27:O27)</f>
        <v>0</v>
      </c>
      <c r="Q27" s="232">
        <v>4120</v>
      </c>
      <c r="R27" s="201"/>
    </row>
    <row r="28" spans="2:21" ht="13.35" hidden="1" customHeight="1">
      <c r="B28" s="233" t="s">
        <v>149</v>
      </c>
      <c r="C28" s="234"/>
      <c r="D28" s="235">
        <f>IF($D14="Y",IF(#REF!&gt;0,1,0),1)</f>
        <v>1</v>
      </c>
      <c r="E28" s="235">
        <f>IF($D14="Y",IF(#REF!&gt;0,1,0),1)</f>
        <v>1</v>
      </c>
      <c r="F28" s="235">
        <f>IF($D14="Y",IF(#REF!&gt;0,1,0),1)</f>
        <v>1</v>
      </c>
      <c r="G28" s="236">
        <f>IF($D14="Y",IF(#REF!&gt;0,1,0),1)</f>
        <v>1</v>
      </c>
      <c r="H28" s="235">
        <f>IF($D14="Y",IF(#REF!&gt;0,1,0),1)</f>
        <v>1</v>
      </c>
      <c r="I28" s="235">
        <f>IF($D14="Y",IF(#REF!&gt;0,1,0),1)</f>
        <v>1</v>
      </c>
      <c r="J28" s="235">
        <f>IF($D14="Y",IF(#REF!&gt;0,1,0),1)</f>
        <v>1</v>
      </c>
      <c r="K28" s="235">
        <f>IF($D14="Y",IF(#REF!&gt;0,1,0),1)</f>
        <v>1</v>
      </c>
      <c r="L28" s="235">
        <f>IF($D14="Y",IF(#REF!&gt;0,1,0),1)</f>
        <v>1</v>
      </c>
      <c r="M28" s="235">
        <f>IF($D14="Y",IF(#REF!&gt;0,1,0),1)</f>
        <v>1</v>
      </c>
      <c r="N28" s="235">
        <f>IF($D14="Y",IF(#REF!&gt;0,1,0),1)</f>
        <v>1</v>
      </c>
      <c r="O28" s="235">
        <f>IF($D14="Y",IF(#REF!&gt;0,1,0),1)</f>
        <v>1</v>
      </c>
      <c r="P28" s="237">
        <f>IF(E14&lt;65,0,(P34-P35))</f>
        <v>0</v>
      </c>
      <c r="Q28" s="238"/>
      <c r="R28" s="201"/>
    </row>
    <row r="29" spans="2:21" ht="13.35" hidden="1" customHeight="1">
      <c r="B29" s="239" t="s">
        <v>149</v>
      </c>
      <c r="C29" s="240"/>
      <c r="D29" s="241"/>
      <c r="E29" s="242">
        <f>IF(E31=0,-D27,E30)</f>
        <v>0</v>
      </c>
      <c r="F29" s="242">
        <f>IF(F31=0,-(D27+E27),F30)</f>
        <v>0</v>
      </c>
      <c r="G29" s="243">
        <f>IF(G31=0,-(D27+E27+F27),G30)</f>
        <v>0</v>
      </c>
      <c r="H29" s="242">
        <f>IF(H31=0,-(D27+E27+F27+G27),H30)</f>
        <v>0</v>
      </c>
      <c r="I29" s="242">
        <f>IF(I31=0,-(D27+E27+F27+G27+H27),I30)</f>
        <v>0</v>
      </c>
      <c r="J29" s="242">
        <f>IF(J31=0,-(D27+E27+F27+G27+H27+I27),J30)</f>
        <v>0</v>
      </c>
      <c r="K29" s="242">
        <f>IF(K31=0,-(D27+E27+F27+G27+H27+I27+J27),K30)</f>
        <v>0</v>
      </c>
      <c r="L29" s="242">
        <f>IF(L31=0,-(D27+E27+F27+G27+H27+I27+J27+K27),L30)</f>
        <v>0</v>
      </c>
      <c r="M29" s="242">
        <f>IF(M31=0,-(D27+E27+F27+G27+H27+I27+J27+K27+L27),M30)</f>
        <v>0</v>
      </c>
      <c r="N29" s="242">
        <f>IF(N31=0,-(D27+E27+F27+G27+H27+I27+J27+K27+L27+M27),N30)</f>
        <v>0</v>
      </c>
      <c r="O29" s="242">
        <f>IF(O31=0,-(D27+E27+F27+G27+H27+I27+J27+K27+L27+M27+N27),O30)</f>
        <v>0</v>
      </c>
      <c r="P29" s="242">
        <f>IF(P31=0,-O27,P30)</f>
        <v>0</v>
      </c>
      <c r="Q29" s="244"/>
      <c r="R29" s="201"/>
    </row>
    <row r="30" spans="2:21" ht="13.35" hidden="1" customHeight="1">
      <c r="B30" s="239" t="s">
        <v>149</v>
      </c>
      <c r="C30" s="245" t="s">
        <v>207</v>
      </c>
      <c r="D30" s="246">
        <f>D31</f>
        <v>0</v>
      </c>
      <c r="E30" s="246">
        <f>E31-D27</f>
        <v>0</v>
      </c>
      <c r="F30" s="246">
        <f>F31-(D27+E27)</f>
        <v>0</v>
      </c>
      <c r="G30" s="247">
        <f>G31-(D27+E27+F27)</f>
        <v>0</v>
      </c>
      <c r="H30" s="246">
        <f>H31-(D27+E27+F27+G27)</f>
        <v>0</v>
      </c>
      <c r="I30" s="246">
        <f>I31-(D27+E27+F27+G27+H27)</f>
        <v>0</v>
      </c>
      <c r="J30" s="246">
        <f>J31-(D27+E27+F27+G27+H27+I27)</f>
        <v>0</v>
      </c>
      <c r="K30" s="246">
        <f>K31-(D27+E27+F27+G27+H27+I27+J27)</f>
        <v>0</v>
      </c>
      <c r="L30" s="246">
        <f>L31-(D27+E27+F27+G27+H27+I27+J27+K27)</f>
        <v>0</v>
      </c>
      <c r="M30" s="246">
        <f>M31-(D27+E27+F27+G27+H27+I27+J27+K27+L27)</f>
        <v>0</v>
      </c>
      <c r="N30" s="246">
        <f>N31-(D27+E27+F27+G27+H27+I27+J27+K27+L27+M27)</f>
        <v>0</v>
      </c>
      <c r="O30" s="246">
        <f>O31-(D27+E27+F27+G27+H27+I27+J27+K27+L27+M27+N27)</f>
        <v>0</v>
      </c>
      <c r="P30" s="246">
        <f>P31-(L27+M27+N27+O27)</f>
        <v>0</v>
      </c>
      <c r="Q30" s="248"/>
      <c r="R30" s="201"/>
      <c r="U30" s="27"/>
    </row>
    <row r="31" spans="2:21" ht="13.35" hidden="1" customHeight="1">
      <c r="B31" s="239" t="s">
        <v>149</v>
      </c>
      <c r="C31" s="245" t="s">
        <v>208</v>
      </c>
      <c r="D31" s="246">
        <f>IF(D33&lt;0,0,D32)</f>
        <v>0</v>
      </c>
      <c r="E31" s="246">
        <f>IF(E33&lt;0,0,E32)</f>
        <v>0</v>
      </c>
      <c r="F31" s="246">
        <f t="shared" ref="F31:P31" si="4">IF(F33&lt;0,0,F32)</f>
        <v>0</v>
      </c>
      <c r="G31" s="247">
        <f t="shared" si="4"/>
        <v>0</v>
      </c>
      <c r="H31" s="246">
        <f t="shared" si="4"/>
        <v>0</v>
      </c>
      <c r="I31" s="246">
        <f t="shared" si="4"/>
        <v>0</v>
      </c>
      <c r="J31" s="246">
        <f t="shared" si="4"/>
        <v>0</v>
      </c>
      <c r="K31" s="246">
        <f t="shared" si="4"/>
        <v>0</v>
      </c>
      <c r="L31" s="246">
        <f t="shared" si="4"/>
        <v>0</v>
      </c>
      <c r="M31" s="246">
        <f t="shared" si="4"/>
        <v>0</v>
      </c>
      <c r="N31" s="246">
        <f t="shared" si="4"/>
        <v>0</v>
      </c>
      <c r="O31" s="246">
        <f t="shared" si="4"/>
        <v>0</v>
      </c>
      <c r="P31" s="249">
        <f t="shared" si="4"/>
        <v>0</v>
      </c>
      <c r="Q31" s="248"/>
      <c r="R31" s="201"/>
      <c r="U31" s="27"/>
    </row>
    <row r="32" spans="2:21" ht="13.35" hidden="1" customHeight="1">
      <c r="B32" s="239" t="s">
        <v>149</v>
      </c>
      <c r="C32" s="245" t="s">
        <v>209</v>
      </c>
      <c r="D32" s="246">
        <f>IF(D13&lt;65,0,D33)</f>
        <v>0</v>
      </c>
      <c r="E32" s="246">
        <f>IF(D13&lt;65,0,E33)</f>
        <v>0</v>
      </c>
      <c r="F32" s="246">
        <f>IF(D13&lt;65,0,F33)</f>
        <v>0</v>
      </c>
      <c r="G32" s="247">
        <f>IF(D13&lt;65,0,G33)</f>
        <v>0</v>
      </c>
      <c r="H32" s="246">
        <f>IF(D13&lt;65,0,H33)</f>
        <v>0</v>
      </c>
      <c r="I32" s="246">
        <f>IF(D13&lt;65,0,I33)</f>
        <v>0</v>
      </c>
      <c r="J32" s="246">
        <f>IF(D13&lt;65,0,J33)</f>
        <v>0</v>
      </c>
      <c r="K32" s="246">
        <f>IF(D13&lt;65,0,K33)</f>
        <v>0</v>
      </c>
      <c r="L32" s="246">
        <f>IF(D13&lt;65,0,L33)</f>
        <v>0</v>
      </c>
      <c r="M32" s="246">
        <f>IF(D13&lt;65,0,M33)</f>
        <v>0</v>
      </c>
      <c r="N32" s="246">
        <f>IF(D13&lt;65,0,N33)</f>
        <v>0</v>
      </c>
      <c r="O32" s="246">
        <f>IF(D13&lt;65,0,O33)</f>
        <v>0</v>
      </c>
      <c r="P32" s="250">
        <f>IF(D13&lt;65,0,P33)</f>
        <v>0</v>
      </c>
      <c r="Q32" s="248"/>
      <c r="R32" s="201"/>
      <c r="U32" s="27"/>
    </row>
    <row r="33" spans="2:21" ht="13.35" hidden="1" customHeight="1">
      <c r="B33" s="239" t="s">
        <v>149</v>
      </c>
      <c r="C33" s="245" t="s">
        <v>210</v>
      </c>
      <c r="D33" s="246">
        <f>((D25-(D26*3))*33.3/100)</f>
        <v>0</v>
      </c>
      <c r="E33" s="246">
        <f>(((D25+E25)-((D26+E26)*3))*33.3/100)</f>
        <v>0</v>
      </c>
      <c r="F33" s="246">
        <f>(((D25+E25+F25)-((D26+E26+F26)*3))*33.3/100)</f>
        <v>0</v>
      </c>
      <c r="G33" s="247">
        <f>(((D25+E25+F25+G25)-((D26+E26+F26+G26)*3))*33.3/100)</f>
        <v>0</v>
      </c>
      <c r="H33" s="246">
        <f>(((D25+E25+F25+G25+H25)-((D26+E26+F26+G26+H26)*3))*33.3/100)</f>
        <v>0</v>
      </c>
      <c r="I33" s="246">
        <f>(((D25+E25+F25+G25+H25+I25)-((D26+E26+F26+G26+H26+I26)*3))*33.3/100)</f>
        <v>0</v>
      </c>
      <c r="J33" s="246">
        <f>(((D25+E25+F25+G25+H25+I25+J25)-((D26+E26+F26+G26+H26+I26+J26)*3))*33.3/100)</f>
        <v>0</v>
      </c>
      <c r="K33" s="246">
        <f>(((D25+E25+F25+G25+H25+I25+J25+K25)-((D26+E26+F26+G26+H26+I26+J26+K26)*3))*33.3/100)</f>
        <v>0</v>
      </c>
      <c r="L33" s="246">
        <f>(((D25+E25+F25+G25+H25+I25+J25+K25+L25)-((D26+E26+F26+G26+H26+I26+J26+K26+L26)*3))*33.3/100)</f>
        <v>0</v>
      </c>
      <c r="M33" s="246">
        <f>(((D25+E25+F25+G25+H25+I25+J25+K25+L25+M25)-((D26+E26+F26+G26+H26+I26+J26+K26+L26+M26)*3))*33.3/100)</f>
        <v>0</v>
      </c>
      <c r="N33" s="246">
        <f>(((D25+E25+F25+G25+H25+I25+J25+K25+L25+M25+N25)-((D26+E26+F26+G26+H26+I26+J26+K26+L26+M26+N26)*3))*33.3/100)</f>
        <v>0</v>
      </c>
      <c r="O33" s="246">
        <f>(((D25+E25+F25+G25+H25+I25+J25+K25+L25+M25+N25+O25)-((D26+E26+F26+G26+H26+I26+J26+K26+L26+M26+N26+O26)*3))*33.3/100)</f>
        <v>0</v>
      </c>
      <c r="P33" s="251">
        <f>(((P25-(P26*3))*33.3/100))</f>
        <v>0</v>
      </c>
      <c r="Q33" s="248"/>
      <c r="R33" s="201"/>
      <c r="U33" s="27"/>
    </row>
    <row r="34" spans="2:21" ht="13.35" hidden="1" customHeight="1">
      <c r="B34" s="239" t="s">
        <v>149</v>
      </c>
      <c r="C34" s="245"/>
      <c r="D34" s="246"/>
      <c r="E34" s="246"/>
      <c r="F34" s="246"/>
      <c r="G34" s="247"/>
      <c r="H34" s="246"/>
      <c r="I34" s="246"/>
      <c r="J34" s="246"/>
      <c r="K34" s="246"/>
      <c r="L34" s="246"/>
      <c r="M34" s="246"/>
      <c r="N34" s="246"/>
      <c r="O34" s="246"/>
      <c r="P34" s="252"/>
      <c r="Q34" s="248"/>
      <c r="R34" s="201"/>
      <c r="U34" s="27"/>
    </row>
    <row r="35" spans="2:21" ht="10.5" thickBot="1">
      <c r="B35" s="206"/>
      <c r="C35" s="201"/>
      <c r="D35" s="201"/>
      <c r="E35" s="201"/>
      <c r="F35" s="201"/>
      <c r="G35" s="202"/>
      <c r="H35" s="201"/>
      <c r="I35" s="201"/>
      <c r="J35" s="201"/>
      <c r="K35" s="201"/>
      <c r="L35" s="201"/>
      <c r="M35" s="201"/>
      <c r="N35" s="201"/>
      <c r="O35" s="201"/>
      <c r="P35" s="205"/>
      <c r="Q35" s="206"/>
      <c r="R35" s="201"/>
    </row>
    <row r="36" spans="2:21" ht="12.95" thickBot="1">
      <c r="B36" s="356" t="s">
        <v>211</v>
      </c>
      <c r="C36" s="357"/>
      <c r="D36" s="357"/>
      <c r="E36" s="358"/>
      <c r="F36" s="201"/>
      <c r="G36" s="361" t="s">
        <v>212</v>
      </c>
      <c r="H36" s="362"/>
      <c r="I36" s="362"/>
      <c r="J36" s="362"/>
      <c r="K36" s="362"/>
      <c r="L36" s="362"/>
      <c r="M36" s="363"/>
      <c r="N36" s="201"/>
      <c r="O36" s="201"/>
      <c r="P36" s="205"/>
      <c r="Q36" s="201"/>
      <c r="R36" s="201"/>
    </row>
    <row r="37" spans="2:21" ht="12.6">
      <c r="B37" s="253"/>
      <c r="C37" s="347" t="s">
        <v>213</v>
      </c>
      <c r="D37" s="347"/>
      <c r="E37" s="348"/>
      <c r="F37" s="201"/>
      <c r="G37" s="367" t="s">
        <v>214</v>
      </c>
      <c r="H37" s="368"/>
      <c r="I37" s="368"/>
      <c r="J37" s="368"/>
      <c r="K37" s="368"/>
      <c r="L37" s="371">
        <v>364</v>
      </c>
      <c r="M37" s="372"/>
      <c r="N37" s="201"/>
      <c r="O37" s="201"/>
      <c r="P37" s="205"/>
      <c r="Q37" s="201"/>
      <c r="R37" s="201"/>
    </row>
    <row r="38" spans="2:21" ht="12.6">
      <c r="B38" s="254"/>
      <c r="C38" s="349" t="s">
        <v>215</v>
      </c>
      <c r="D38" s="349"/>
      <c r="E38" s="350"/>
      <c r="F38" s="201"/>
      <c r="G38" s="367" t="s">
        <v>216</v>
      </c>
      <c r="H38" s="368"/>
      <c r="I38" s="368"/>
      <c r="J38" s="368"/>
      <c r="K38" s="368"/>
      <c r="L38" s="371">
        <v>364</v>
      </c>
      <c r="M38" s="372"/>
      <c r="N38" s="201"/>
      <c r="O38" s="201"/>
      <c r="P38" s="205"/>
      <c r="Q38" s="201"/>
      <c r="R38" s="201"/>
    </row>
    <row r="39" spans="2:21" ht="12.95" thickBot="1">
      <c r="B39" s="255"/>
      <c r="C39" s="351" t="s">
        <v>217</v>
      </c>
      <c r="D39" s="352"/>
      <c r="E39" s="353"/>
      <c r="F39" s="201"/>
      <c r="G39" s="369" t="s">
        <v>218</v>
      </c>
      <c r="H39" s="370"/>
      <c r="I39" s="370"/>
      <c r="J39" s="370"/>
      <c r="K39" s="370"/>
      <c r="L39" s="373">
        <v>246</v>
      </c>
      <c r="M39" s="374"/>
      <c r="N39" s="201"/>
      <c r="O39" s="201"/>
      <c r="P39" s="205"/>
      <c r="Q39" s="201"/>
      <c r="R39" s="201"/>
    </row>
    <row r="40" spans="2:21" ht="12.6">
      <c r="B40" s="256"/>
      <c r="C40" s="349" t="s">
        <v>138</v>
      </c>
      <c r="D40" s="354"/>
      <c r="E40" s="355"/>
      <c r="F40" s="201"/>
      <c r="G40" s="202"/>
      <c r="H40" s="201"/>
      <c r="I40" s="257"/>
      <c r="J40" s="257"/>
      <c r="K40" s="257"/>
      <c r="L40" s="257"/>
      <c r="M40" s="201"/>
      <c r="N40" s="201"/>
      <c r="O40" s="201"/>
      <c r="P40" s="205"/>
      <c r="Q40" s="201"/>
      <c r="R40" s="201"/>
    </row>
    <row r="41" spans="2:21" ht="10.5">
      <c r="B41" s="40"/>
      <c r="C41" s="40"/>
      <c r="D41" s="40"/>
      <c r="E41" s="40"/>
      <c r="F41" s="40"/>
      <c r="G41" s="54"/>
      <c r="H41" s="40"/>
      <c r="I41" s="40"/>
      <c r="J41" s="40"/>
      <c r="K41" s="40"/>
      <c r="L41" s="40"/>
      <c r="M41" s="40"/>
      <c r="N41" s="40"/>
      <c r="O41" s="40"/>
      <c r="P41" s="40"/>
      <c r="Q41" s="40"/>
    </row>
    <row r="42" spans="2:21" ht="10.5">
      <c r="B42" s="40"/>
      <c r="C42" s="40"/>
      <c r="D42" s="40"/>
      <c r="E42" s="40"/>
      <c r="F42" s="40"/>
      <c r="G42" s="54"/>
      <c r="H42" s="40"/>
      <c r="I42" s="40"/>
      <c r="J42" s="40"/>
      <c r="K42" s="40"/>
      <c r="L42" s="40"/>
      <c r="M42" s="40"/>
      <c r="N42" s="40"/>
      <c r="O42" s="40"/>
      <c r="P42" s="40"/>
      <c r="Q42" s="40"/>
    </row>
    <row r="43" spans="2:21" ht="11.45">
      <c r="B43" s="261" t="s">
        <v>71</v>
      </c>
      <c r="C43" s="278"/>
      <c r="D43" s="278"/>
      <c r="E43" s="278"/>
      <c r="F43" s="278"/>
      <c r="G43" s="279"/>
      <c r="H43" s="278"/>
      <c r="I43" s="278"/>
      <c r="J43" s="278"/>
      <c r="K43" s="278"/>
      <c r="L43" s="278"/>
      <c r="M43" s="278"/>
      <c r="N43" s="278"/>
      <c r="O43" s="278"/>
      <c r="P43" s="278"/>
      <c r="Q43" s="278"/>
      <c r="R43" s="278"/>
    </row>
    <row r="44" spans="2:21" ht="25.35" customHeight="1">
      <c r="B44" s="309" t="s">
        <v>219</v>
      </c>
      <c r="C44" s="309"/>
      <c r="D44" s="309"/>
      <c r="E44" s="309"/>
      <c r="F44" s="309"/>
      <c r="G44" s="309"/>
      <c r="H44" s="309"/>
      <c r="I44" s="309"/>
      <c r="J44" s="309"/>
      <c r="K44" s="309"/>
      <c r="L44" s="309"/>
      <c r="M44" s="309"/>
      <c r="N44" s="309"/>
      <c r="O44" s="309"/>
      <c r="P44" s="309"/>
      <c r="Q44" s="309"/>
      <c r="R44" s="309"/>
    </row>
    <row r="45" spans="2:21" ht="11.45">
      <c r="B45" s="261" t="s">
        <v>73</v>
      </c>
      <c r="C45" s="278"/>
      <c r="D45" s="278"/>
      <c r="E45" s="278"/>
      <c r="F45" s="278"/>
      <c r="G45" s="279"/>
      <c r="H45" s="278"/>
      <c r="I45" s="278"/>
      <c r="J45" s="278"/>
      <c r="K45" s="278"/>
      <c r="L45" s="278"/>
      <c r="M45" s="278"/>
      <c r="N45" s="278"/>
      <c r="O45" s="278"/>
      <c r="P45" s="278"/>
      <c r="Q45" s="278"/>
      <c r="R45" s="278"/>
    </row>
    <row r="46" spans="2:21" ht="11.45">
      <c r="B46" s="294" t="s">
        <v>220</v>
      </c>
      <c r="C46" s="295"/>
      <c r="D46" s="296"/>
      <c r="E46" s="296"/>
      <c r="F46" s="296"/>
      <c r="G46" s="297"/>
      <c r="H46" s="296"/>
      <c r="I46" s="296"/>
      <c r="J46" s="296"/>
      <c r="K46" s="296"/>
      <c r="L46" s="278"/>
      <c r="M46" s="278"/>
      <c r="N46" s="278"/>
      <c r="O46" s="278"/>
      <c r="P46" s="278"/>
      <c r="Q46" s="278"/>
      <c r="R46" s="278"/>
    </row>
    <row r="47" spans="2:21" ht="11.45">
      <c r="B47" s="294" t="s">
        <v>147</v>
      </c>
      <c r="C47" s="296"/>
      <c r="D47" s="296"/>
      <c r="E47" s="296"/>
      <c r="F47" s="296"/>
      <c r="G47" s="297"/>
      <c r="H47" s="296"/>
      <c r="I47" s="296"/>
      <c r="J47" s="296"/>
      <c r="K47" s="296"/>
      <c r="L47" s="278"/>
      <c r="M47" s="278"/>
      <c r="N47" s="278"/>
      <c r="O47" s="278"/>
      <c r="P47" s="278"/>
      <c r="Q47" s="278"/>
      <c r="R47" s="278"/>
    </row>
    <row r="48" spans="2:21"/>
  </sheetData>
  <sheetProtection algorithmName="SHA-512" hashValue="0yaViT3BS8x8ZNqUJvOZA80nxiAQ1jQfYvrPrVA01JQdEonZLtYtKfRR1M90Zpps8gYVzNpg8gdykYTW7UZgyA==" saltValue="QyA4YbEIYtntuD0cwFrGrQ==" spinCount="100000" sheet="1" selectLockedCells="1"/>
  <mergeCells count="38">
    <mergeCell ref="G37:K37"/>
    <mergeCell ref="G38:K38"/>
    <mergeCell ref="G39:K39"/>
    <mergeCell ref="L37:M37"/>
    <mergeCell ref="L38:M38"/>
    <mergeCell ref="L39:M39"/>
    <mergeCell ref="B13:C13"/>
    <mergeCell ref="A1:Q4"/>
    <mergeCell ref="B5:Q5"/>
    <mergeCell ref="B9:Q9"/>
    <mergeCell ref="B10:Q10"/>
    <mergeCell ref="B7:Q7"/>
    <mergeCell ref="B11:Q11"/>
    <mergeCell ref="N18:N19"/>
    <mergeCell ref="O18:O19"/>
    <mergeCell ref="P18:P19"/>
    <mergeCell ref="Q18:Q19"/>
    <mergeCell ref="B44:R44"/>
    <mergeCell ref="C37:E37"/>
    <mergeCell ref="C38:E38"/>
    <mergeCell ref="C39:E39"/>
    <mergeCell ref="C40:E40"/>
    <mergeCell ref="B36:E36"/>
    <mergeCell ref="G18:G19"/>
    <mergeCell ref="H18:H19"/>
    <mergeCell ref="I18:I19"/>
    <mergeCell ref="J18:J19"/>
    <mergeCell ref="G36:M36"/>
    <mergeCell ref="M18:M19"/>
    <mergeCell ref="B14:C14"/>
    <mergeCell ref="K18:K19"/>
    <mergeCell ref="L18:L19"/>
    <mergeCell ref="C15:C16"/>
    <mergeCell ref="B18:B19"/>
    <mergeCell ref="C18:C19"/>
    <mergeCell ref="D18:D19"/>
    <mergeCell ref="E18:E19"/>
    <mergeCell ref="F18:F1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6ECA70-2A4F-44F0-8A5B-9764EF0953DC}">
          <x14:formula1>
            <xm:f>'LookUp List'!$A$1:$A$2</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16"/>
  <sheetViews>
    <sheetView showGridLines="0" showRowColHeaders="0" zoomScaleNormal="100" workbookViewId="0">
      <selection activeCell="E14" sqref="E14"/>
    </sheetView>
  </sheetViews>
  <sheetFormatPr defaultColWidth="0" defaultRowHeight="9.9499999999999993" zeroHeight="1"/>
  <cols>
    <col min="1" max="1" width="1.140625" style="2" customWidth="1"/>
    <col min="2" max="2" width="16.5703125" style="3" customWidth="1"/>
    <col min="3" max="3" width="15.42578125" style="2" customWidth="1"/>
    <col min="4" max="5" width="15.5703125" style="6" customWidth="1"/>
    <col min="6" max="6" width="4.5703125" style="2" customWidth="1"/>
    <col min="7" max="16384" width="9.42578125" style="2" hidden="1"/>
  </cols>
  <sheetData>
    <row r="1" spans="2:5"/>
    <row r="2" spans="2:5"/>
    <row r="3" spans="2:5"/>
    <row r="4" spans="2:5" ht="14.45" customHeight="1"/>
    <row r="5" spans="2:5" ht="11.45">
      <c r="B5" s="283" t="s">
        <v>221</v>
      </c>
      <c r="C5" s="284" t="s">
        <v>222</v>
      </c>
      <c r="D5" s="285" t="s">
        <v>223</v>
      </c>
      <c r="E5" s="285" t="s">
        <v>224</v>
      </c>
    </row>
    <row r="6" spans="2:5" ht="11.45">
      <c r="B6" s="290">
        <v>0</v>
      </c>
      <c r="C6" s="291">
        <v>33760</v>
      </c>
      <c r="D6" s="292">
        <v>1.415</v>
      </c>
      <c r="E6" s="293">
        <v>0.438</v>
      </c>
    </row>
    <row r="7" spans="2:5" ht="11.45">
      <c r="B7" s="290">
        <v>100001</v>
      </c>
      <c r="C7" s="291">
        <v>60329</v>
      </c>
      <c r="D7" s="305">
        <v>1.58</v>
      </c>
      <c r="E7" s="293">
        <v>0.54800000000000004</v>
      </c>
    </row>
    <row r="8" spans="2:5" ht="11.45">
      <c r="B8" s="290">
        <v>200001</v>
      </c>
      <c r="C8" s="291">
        <v>86958</v>
      </c>
      <c r="D8" s="292">
        <v>1.7170000000000001</v>
      </c>
      <c r="E8" s="293">
        <v>0.60399999999999998</v>
      </c>
    </row>
    <row r="9" spans="2:5" ht="11.45">
      <c r="B9" s="290">
        <v>300001</v>
      </c>
      <c r="C9" s="291">
        <v>110554</v>
      </c>
      <c r="D9" s="292">
        <v>1.8460000000000001</v>
      </c>
      <c r="E9" s="293">
        <v>0.65900000000000003</v>
      </c>
    </row>
    <row r="10" spans="2:5" ht="11.45">
      <c r="B10" s="290">
        <v>400001</v>
      </c>
      <c r="C10" s="291">
        <v>134150</v>
      </c>
      <c r="D10" s="292">
        <v>1.976</v>
      </c>
      <c r="E10" s="293">
        <v>0.77500000000000002</v>
      </c>
    </row>
    <row r="11" spans="2:5" ht="11.45">
      <c r="B11" s="290">
        <v>500001</v>
      </c>
      <c r="C11" s="291">
        <v>158856</v>
      </c>
      <c r="D11" s="292">
        <v>2.266</v>
      </c>
      <c r="E11" s="293">
        <v>0.91</v>
      </c>
    </row>
    <row r="12" spans="2:5" ht="11.45">
      <c r="B12" s="290">
        <v>600001</v>
      </c>
      <c r="C12" s="291">
        <v>183611</v>
      </c>
      <c r="D12" s="292">
        <v>2.3050000000000002</v>
      </c>
      <c r="E12" s="293">
        <v>1.0209999999999999</v>
      </c>
    </row>
    <row r="13" spans="2:5" ht="11.45">
      <c r="B13" s="290">
        <v>700001</v>
      </c>
      <c r="C13" s="291">
        <v>209685</v>
      </c>
      <c r="D13" s="292">
        <v>2.343</v>
      </c>
      <c r="E13" s="293">
        <v>1.131</v>
      </c>
    </row>
    <row r="14" spans="2:5">
      <c r="C14" s="4"/>
      <c r="D14" s="5"/>
    </row>
    <row r="15" spans="2:5" hidden="1">
      <c r="C15" s="5"/>
      <c r="D15" s="5"/>
    </row>
    <row r="16" spans="2:5"/>
  </sheetData>
  <sheetProtection algorithmName="SHA-512" hashValue="xsBy7e2w3uLtluEBIjUevoL1AV41mxDrNU6yTIUas4hmzqaOemw23evtmMBbcPJC1IR3pYZh0t/17ZaQSOcs8Q==" saltValue="h4e1XT9HTQUPR4B6qmj3sg==" spinCount="100000" sheet="1"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22"/>
  <sheetViews>
    <sheetView showGridLines="0" showRowColHeaders="0" zoomScale="90" zoomScaleNormal="90" workbookViewId="0">
      <selection activeCell="J6" sqref="J6"/>
    </sheetView>
  </sheetViews>
  <sheetFormatPr defaultColWidth="0" defaultRowHeight="14.45" customHeight="1" zeroHeight="1"/>
  <cols>
    <col min="1" max="1" width="1.42578125" style="2" customWidth="1"/>
    <col min="2" max="11" width="13.42578125" style="2" customWidth="1"/>
    <col min="12" max="16384" width="13.42578125" style="2" hidden="1"/>
  </cols>
  <sheetData>
    <row r="1" spans="2:10" ht="9.9499999999999993"/>
    <row r="2" spans="2:10" ht="9.9499999999999993"/>
    <row r="3" spans="2:10" ht="9.9499999999999993"/>
    <row r="4" spans="2:10" ht="14.45" customHeight="1"/>
    <row r="5" spans="2:10" s="1" customFormat="1" ht="11.45">
      <c r="B5" s="280" t="s">
        <v>225</v>
      </c>
      <c r="C5" s="280" t="s">
        <v>226</v>
      </c>
      <c r="D5" s="280" t="s">
        <v>227</v>
      </c>
      <c r="E5" s="280" t="s">
        <v>228</v>
      </c>
      <c r="F5" s="69"/>
      <c r="G5" s="280" t="s">
        <v>229</v>
      </c>
      <c r="H5" s="280" t="s">
        <v>230</v>
      </c>
      <c r="I5" s="280"/>
      <c r="J5" s="280"/>
    </row>
    <row r="6" spans="2:10" ht="11.45">
      <c r="B6" s="82">
        <v>0</v>
      </c>
      <c r="C6" s="82">
        <v>0</v>
      </c>
      <c r="D6" s="286">
        <v>0.18</v>
      </c>
      <c r="E6" s="82">
        <v>0</v>
      </c>
      <c r="F6" s="79"/>
      <c r="G6" s="74">
        <v>0</v>
      </c>
      <c r="H6" s="288">
        <f>J6</f>
        <v>17235</v>
      </c>
      <c r="I6" s="74" t="s">
        <v>231</v>
      </c>
      <c r="J6" s="288">
        <v>17235</v>
      </c>
    </row>
    <row r="7" spans="2:10" ht="11.45">
      <c r="B7" s="287">
        <v>237101</v>
      </c>
      <c r="C7" s="288">
        <v>42678</v>
      </c>
      <c r="D7" s="286">
        <v>0.26</v>
      </c>
      <c r="E7" s="287">
        <v>237100</v>
      </c>
      <c r="F7" s="79"/>
      <c r="G7" s="74">
        <v>65</v>
      </c>
      <c r="H7" s="288">
        <f>SUM(J6:J7)</f>
        <v>26679</v>
      </c>
      <c r="I7" s="74" t="s">
        <v>232</v>
      </c>
      <c r="J7" s="288">
        <v>9444</v>
      </c>
    </row>
    <row r="8" spans="2:10" ht="11.45">
      <c r="B8" s="287">
        <v>370501</v>
      </c>
      <c r="C8" s="288">
        <v>77362</v>
      </c>
      <c r="D8" s="286">
        <v>0.31</v>
      </c>
      <c r="E8" s="287">
        <v>370500</v>
      </c>
      <c r="F8" s="79"/>
      <c r="G8" s="74">
        <v>75</v>
      </c>
      <c r="H8" s="288">
        <f>SUM(J6:J8)</f>
        <v>29824</v>
      </c>
      <c r="I8" s="74" t="s">
        <v>233</v>
      </c>
      <c r="J8" s="288">
        <v>3145</v>
      </c>
    </row>
    <row r="9" spans="2:10" ht="11.45">
      <c r="B9" s="287">
        <v>512801</v>
      </c>
      <c r="C9" s="288">
        <v>121475</v>
      </c>
      <c r="D9" s="286">
        <v>0.36</v>
      </c>
      <c r="E9" s="287">
        <v>512800</v>
      </c>
      <c r="F9" s="79"/>
      <c r="G9" s="79"/>
      <c r="H9" s="79"/>
      <c r="I9" s="79"/>
      <c r="J9" s="79"/>
    </row>
    <row r="10" spans="2:10" ht="11.45">
      <c r="B10" s="287">
        <v>673001</v>
      </c>
      <c r="C10" s="288">
        <v>179147</v>
      </c>
      <c r="D10" s="286">
        <v>0.39</v>
      </c>
      <c r="E10" s="287">
        <v>673000</v>
      </c>
      <c r="F10" s="79"/>
      <c r="G10" s="281" t="s">
        <v>234</v>
      </c>
      <c r="H10" s="280" t="s">
        <v>235</v>
      </c>
      <c r="I10" s="79"/>
      <c r="J10" s="79"/>
    </row>
    <row r="11" spans="2:10" ht="11.45">
      <c r="B11" s="287">
        <v>857901</v>
      </c>
      <c r="C11" s="288">
        <v>251258</v>
      </c>
      <c r="D11" s="286">
        <v>0.41</v>
      </c>
      <c r="E11" s="287">
        <v>857900</v>
      </c>
      <c r="F11" s="79"/>
      <c r="G11" s="282" t="s">
        <v>236</v>
      </c>
      <c r="H11" s="289">
        <v>95750</v>
      </c>
      <c r="I11" s="79"/>
      <c r="J11" s="79"/>
    </row>
    <row r="12" spans="2:10" ht="11.45">
      <c r="B12" s="288">
        <v>1817001</v>
      </c>
      <c r="C12" s="288">
        <v>644489</v>
      </c>
      <c r="D12" s="288">
        <v>0.45</v>
      </c>
      <c r="E12" s="288">
        <v>1817000</v>
      </c>
      <c r="F12" s="79"/>
      <c r="G12" s="282" t="s">
        <v>237</v>
      </c>
      <c r="H12" s="289">
        <v>148217</v>
      </c>
      <c r="I12" s="79"/>
      <c r="J12" s="79"/>
    </row>
    <row r="13" spans="2:10" ht="14.45" customHeight="1">
      <c r="B13" s="79"/>
      <c r="C13" s="79"/>
      <c r="D13" s="79"/>
      <c r="E13" s="79"/>
      <c r="F13" s="79"/>
      <c r="G13" s="282" t="s">
        <v>238</v>
      </c>
      <c r="H13" s="289">
        <v>165689</v>
      </c>
      <c r="I13" s="79"/>
      <c r="J13" s="79"/>
    </row>
    <row r="14" spans="2:10" ht="14.45" customHeight="1">
      <c r="B14" s="201"/>
      <c r="C14" s="201"/>
      <c r="D14" s="201"/>
      <c r="E14" s="201"/>
      <c r="F14" s="201"/>
      <c r="G14" s="258"/>
      <c r="H14" s="259"/>
      <c r="I14" s="201"/>
      <c r="J14" s="201"/>
    </row>
    <row r="15" spans="2:10" ht="14.45" hidden="1" customHeight="1">
      <c r="B15" s="201"/>
      <c r="C15" s="201"/>
      <c r="D15" s="201"/>
      <c r="E15" s="201"/>
      <c r="F15" s="201"/>
      <c r="G15" s="258"/>
      <c r="H15" s="259"/>
      <c r="I15" s="201"/>
      <c r="J15" s="201"/>
    </row>
    <row r="16" spans="2:10" ht="14.45" hidden="1" customHeight="1">
      <c r="B16" s="201"/>
      <c r="C16" s="201"/>
      <c r="D16" s="201"/>
      <c r="E16" s="201"/>
      <c r="F16" s="201"/>
      <c r="G16" s="258"/>
      <c r="H16" s="259"/>
      <c r="I16" s="201"/>
      <c r="J16" s="201"/>
    </row>
    <row r="17" s="2" customFormat="1" ht="14.45" hidden="1" customHeight="1"/>
    <row r="18" s="2" customFormat="1" ht="14.45" hidden="1" customHeight="1"/>
    <row r="19" s="2" customFormat="1" ht="14.45" hidden="1" customHeight="1"/>
    <row r="20" s="2" customFormat="1" ht="14.45" hidden="1" customHeight="1"/>
    <row r="21" s="2" customFormat="1" ht="14.45" hidden="1" customHeight="1"/>
    <row r="22" s="2" customFormat="1" ht="14.45" hidden="1" customHeight="1"/>
  </sheetData>
  <sheetProtection algorithmName="SHA-512" hashValue="t3WL7zfrX+HR310CuAK6xO/cjRr93J3x0YVBVVkvFpMzauYsyMAWQkYqw9a0WmUnwSX9DtlDL8Y1cRH0qYP/4A==" saltValue="u/O2YleGY8hUrfJyUp+qTA==" spinCount="100000" sheet="1" selectLockedCell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I17" sqref="I17"/>
    </sheetView>
  </sheetViews>
  <sheetFormatPr defaultRowHeight="12.6"/>
  <sheetData>
    <row r="1" spans="1:2">
      <c r="A1" t="s">
        <v>239</v>
      </c>
      <c r="B1" s="34">
        <v>20</v>
      </c>
    </row>
    <row r="2" spans="1:2">
      <c r="A2" t="s">
        <v>240</v>
      </c>
      <c r="B2" s="34">
        <v>80</v>
      </c>
    </row>
    <row r="3" spans="1:2">
      <c r="B3" s="3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yracuseOfficeCustomData>{"createMode":"plain_doc","forceRefresh":"0"}</SyracuseOfficeCustomData>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CDCDC42-3F90-4815-8DFE-2B551B444666}"/>
</file>

<file path=customXml/itemProps2.xml><?xml version="1.0" encoding="utf-8"?>
<ds:datastoreItem xmlns:ds="http://schemas.openxmlformats.org/officeDocument/2006/customXml" ds:itemID="{C159BC2A-8180-4C32-A69B-6F99E0E59E8D}"/>
</file>

<file path=customXml/itemProps3.xml><?xml version="1.0" encoding="utf-8"?>
<ds:datastoreItem xmlns:ds="http://schemas.openxmlformats.org/officeDocument/2006/customXml" ds:itemID="{86FF5193-8C5B-470C-BACD-CB93C63E5F59}"/>
</file>

<file path=customXml/itemProps4.xml><?xml version="1.0" encoding="utf-8"?>
<ds:datastoreItem xmlns:ds="http://schemas.openxmlformats.org/officeDocument/2006/customXml" ds:itemID="{6DFDF505-AC7B-42F0-B4AF-214877F557E0}"/>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Gwebu, Shelton</cp:lastModifiedBy>
  <cp:revision/>
  <dcterms:created xsi:type="dcterms:W3CDTF">2005-03-03T11:13:30Z</dcterms:created>
  <dcterms:modified xsi:type="dcterms:W3CDTF">2023-02-23T06:45:42Z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