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Z:\Ania\New brand\Tax Calcs\"/>
    </mc:Choice>
  </mc:AlternateContent>
  <xr:revisionPtr revIDLastSave="0" documentId="13_ncr:1_{1D53D582-8BD4-4C3D-A69C-F96574AF4414}" xr6:coauthVersionLast="47" xr6:coauthVersionMax="47" xr10:uidLastSave="{00000000-0000-0000-0000-000000000000}"/>
  <workbookProtection workbookAlgorithmName="SHA-512" workbookHashValue="Vt29UIQugEZXN5SndEgO2WeJvZZ28Rk6erX8xVS33WJbCFcLtYFcpPNeoguZm0YE4n5QT5RenonsQdimh/LU6w==" workbookSaltValue="8+h2EK2mHTaIbMoFRoN1Xg==" workbookSpinCount="100000" lockStructure="1"/>
  <bookViews>
    <workbookView xWindow="28680" yWindow="-120" windowWidth="29040" windowHeight="15840" tabRatio="835" xr2:uid="{00000000-000D-0000-FFFF-FFFF00000000}"/>
  </bookViews>
  <sheets>
    <sheet name="Tax Calculation" sheetId="9" r:id="rId1"/>
    <sheet name="Tax_Tables" sheetId="14" r:id="rId2"/>
    <sheet name="Sheet1" sheetId="18" state="hidden" r:id="rId3"/>
    <sheet name="LookUp List" sheetId="17" state="hidden"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8" i="9" l="1"/>
  <c r="D11" i="9"/>
  <c r="D9" i="9"/>
  <c r="D21" i="9" l="1"/>
  <c r="D24" i="9"/>
  <c r="D33" i="9"/>
  <c r="D34" i="9"/>
  <c r="D47" i="9"/>
  <c r="D53" i="9"/>
  <c r="D40" i="9"/>
  <c r="D42" i="9"/>
  <c r="D43" i="9"/>
  <c r="D59" i="9"/>
  <c r="D25" i="9" l="1"/>
  <c r="D32" i="9" s="1"/>
  <c r="D35" i="9" s="1"/>
  <c r="D46" i="9" s="1"/>
  <c r="D48" i="9" s="1"/>
  <c r="D39" i="9" l="1"/>
  <c r="D38" i="9"/>
  <c r="D37" i="9"/>
  <c r="D50" i="9"/>
  <c r="D51" i="9"/>
  <c r="D52" i="9"/>
  <c r="D41" i="9" l="1"/>
  <c r="D44" i="9" s="1"/>
  <c r="D54" i="9"/>
  <c r="D55" i="9" l="1"/>
  <c r="D56" i="9" s="1"/>
  <c r="D58" i="9" s="1"/>
  <c r="D60" i="9" s="1"/>
  <c r="D10" i="9" l="1"/>
  <c r="D28" i="9" s="1"/>
</calcChain>
</file>

<file path=xl/sharedStrings.xml><?xml version="1.0" encoding="utf-8"?>
<sst xmlns="http://schemas.openxmlformats.org/spreadsheetml/2006/main" count="112" uniqueCount="85">
  <si>
    <t>=</t>
  </si>
  <si>
    <t>PAYE due in this period</t>
  </si>
  <si>
    <t>Calculation Detail</t>
  </si>
  <si>
    <t>+</t>
  </si>
  <si>
    <t>-</t>
  </si>
  <si>
    <t>x</t>
  </si>
  <si>
    <t>/</t>
  </si>
  <si>
    <t>Annualised remuneration</t>
  </si>
  <si>
    <t xml:space="preserve">Calculate PAYE According to Statutory Tables </t>
  </si>
  <si>
    <t>Lower bracket in statutory rates</t>
  </si>
  <si>
    <t>Percentage given</t>
  </si>
  <si>
    <t>Given amount</t>
  </si>
  <si>
    <t>Tax rebate</t>
  </si>
  <si>
    <t>Tax on annual equivalent of normal earnings</t>
  </si>
  <si>
    <t>PAYE on normal earnings to date</t>
  </si>
  <si>
    <t>PAYE on Periodic Earnings YTD</t>
  </si>
  <si>
    <t>Annualised remuneration (see above)</t>
  </si>
  <si>
    <t>Year-to-date periodic earnings</t>
  </si>
  <si>
    <t>Annualised figure including periodic earnings</t>
  </si>
  <si>
    <t>Calculate PAYE According to Statutory Rates</t>
  </si>
  <si>
    <t>Lower bracket in Statutory tax rates</t>
  </si>
  <si>
    <t>Fixed Amount given</t>
  </si>
  <si>
    <t>PAYE on annual equivalent including periodics</t>
  </si>
  <si>
    <t>Annual PAYE amount on normal earnings</t>
  </si>
  <si>
    <t>PAYE on periodic earnings</t>
  </si>
  <si>
    <t>PAYE calculated for the year</t>
  </si>
  <si>
    <t>DISCLAIMER</t>
  </si>
  <si>
    <t>Although care has been taken with the preparation of this document, Sage South Africa makes no warranties or representations as to the suitability or quality of the documentation or its fitness for any purpose and the client uses this information entirely at own risk.</t>
  </si>
  <si>
    <t>COPYRIGHT NOTICE</t>
  </si>
  <si>
    <t>No part of this publication may be reproduced in any form or by any means without the express permission in writing from Sage.</t>
  </si>
  <si>
    <t>Taxable Income</t>
  </si>
  <si>
    <t>Base Amount</t>
  </si>
  <si>
    <t>%</t>
  </si>
  <si>
    <t>Above Amount</t>
  </si>
  <si>
    <t>Yes</t>
  </si>
  <si>
    <t>No</t>
  </si>
  <si>
    <t>Is the employee a resident?</t>
  </si>
  <si>
    <t>Is this employee in part-time employment or secondary employment?</t>
  </si>
  <si>
    <t>Y</t>
  </si>
  <si>
    <t>N</t>
  </si>
  <si>
    <t>Taxable salary/wage</t>
  </si>
  <si>
    <t>Other taxable earnings</t>
  </si>
  <si>
    <t>Periodic earnings (for example annual bonus)</t>
  </si>
  <si>
    <t>Employment related expenses</t>
  </si>
  <si>
    <t>Total deductions allowed</t>
  </si>
  <si>
    <t>Number of calander days employed in the tax year</t>
  </si>
  <si>
    <t>Days in the tax year 365/366</t>
  </si>
  <si>
    <t>Taxbale salary/wage</t>
  </si>
  <si>
    <t>Taxable fringe benefits (only if not included in FBT)</t>
  </si>
  <si>
    <t>Other taxable earnigs for example overtime, commission etc.</t>
  </si>
  <si>
    <t>Any periodic earings, for example annual bonus</t>
  </si>
  <si>
    <t>Total of the above amounts</t>
  </si>
  <si>
    <t>PAYE on Normal Earnings YTD (Excluding period earnings)</t>
  </si>
  <si>
    <t>Year to date taxable income</t>
  </si>
  <si>
    <t>days employed in the tax yeat</t>
  </si>
  <si>
    <t>Days in tax year</t>
  </si>
  <si>
    <t>Days in the tax year</t>
  </si>
  <si>
    <t>Tax Credit</t>
  </si>
  <si>
    <t>PAYE already paid for year (excluding current period)</t>
  </si>
  <si>
    <t>Year to date PAYE paid (exlcuidng current period)</t>
  </si>
  <si>
    <t>PAYE already paid for the year (excluding current period)</t>
  </si>
  <si>
    <t>Number of days employed in the tax year</t>
  </si>
  <si>
    <t>Superannuation fund contributions</t>
  </si>
  <si>
    <t>Does this employee only receive Directors or Board Fees?</t>
  </si>
  <si>
    <t>Directors fees/board fees/sitting alowances</t>
  </si>
  <si>
    <t>Only applicable for Directors/Board members who receive only directors fees/board fees and or sitting allowances</t>
  </si>
  <si>
    <t>Taxable allowances</t>
  </si>
  <si>
    <t>Indirect Payments</t>
  </si>
  <si>
    <t>Hide - If in part-time or secondary employment then 30%</t>
  </si>
  <si>
    <t>Hide - If Direcor then 30%</t>
  </si>
  <si>
    <t xml:space="preserve">Hide - resident and normal employment </t>
  </si>
  <si>
    <t>Total gross employment income</t>
  </si>
  <si>
    <t>Total chargeable employment income for the year</t>
  </si>
  <si>
    <t>Hide If non - resident then 25%</t>
  </si>
  <si>
    <t>Value of taxable allowances</t>
  </si>
  <si>
    <t>Employment related expenses incurred the production of employment income allowed as a deduction</t>
  </si>
  <si>
    <t>Total gross income less total deductions allowed</t>
  </si>
  <si>
    <t>Select Y or N (if employee is a non-resident who lives permanently outside Lesotho but who is engaged full-time in a business or trade in Lesotho, 'Y' should be selected). Non-residents are taxed at a standard rate of 25% and no tax credit is allowed</t>
  </si>
  <si>
    <t>Select Y or N. Employees in part-time employment or secondary employment are taxed at a standard rate of 30% and no tax credit is allowed</t>
  </si>
  <si>
    <t>Select Y or N. Directors/board members who receive only directors fees/board fees and/or sitting allowances are taxed at a standard rate of 30% and no tax credit is allowed</t>
  </si>
  <si>
    <t>YTD PAYE calculation: Lesotho (April 2022 - March 2023)</t>
  </si>
  <si>
    <t>© Copyright 2022 by Sage South Africa, a division of Sage South Africa (Pty) Ltd hereinafter referred to as “Sage”, under the Copyright Law of the Republic of South Africa.</t>
  </si>
  <si>
    <r>
      <t>Enter the applicable Y+ values in the</t>
    </r>
    <r>
      <rPr>
        <b/>
        <sz val="11"/>
        <color rgb="FFFF5800"/>
        <rFont val="Sage Text Medium"/>
      </rPr>
      <t xml:space="preserve"> </t>
    </r>
    <r>
      <rPr>
        <b/>
        <sz val="11"/>
        <color rgb="FF00D739"/>
        <rFont val="Sage Text Medium"/>
      </rPr>
      <t>green</t>
    </r>
    <r>
      <rPr>
        <b/>
        <sz val="11"/>
        <rFont val="Sage Text Medium"/>
      </rPr>
      <t xml:space="preserve"> areas</t>
    </r>
  </si>
  <si>
    <t xml:space="preserve">Notes
</t>
  </si>
  <si>
    <t>Employee contribution to approved pension/provident fund within the tax deduction limit (only for resident employees)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</si>
</sst>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_ ;_ * \-#,##0_ ;_ * &quot;-&quot;_ ;_ @_ "/>
    <numFmt numFmtId="165" formatCode="_ * #,##0.00_ ;_ * \-#,##0.00_ ;_ * &quot;-&quot;??_ ;_ @_ "/>
    <numFmt numFmtId="166" formatCode="0.0000"/>
    <numFmt numFmtId="167" formatCode="#,##0.00_ ;\-#,##0.00\ "/>
  </numFmts>
  <fonts count="3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i/>
      <sz val="8"/>
      <name val="Arial"/>
      <family val="2"/>
    </font>
    <font>
      <b/>
      <i/>
      <sz val="8"/>
      <name val="Arial"/>
      <family val="2"/>
    </font>
    <font>
      <b/>
      <u/>
      <sz val="9"/>
      <name val="Arial"/>
      <family val="2"/>
    </font>
    <font>
      <b/>
      <u/>
      <sz val="8"/>
      <name val="Arial"/>
      <family val="2"/>
    </font>
    <font>
      <b/>
      <sz val="9"/>
      <name val="Arial"/>
      <family val="2"/>
    </font>
    <font>
      <sz val="10"/>
      <name val="Arial"/>
      <family val="2"/>
    </font>
    <font>
      <i/>
      <sz val="10"/>
      <color rgb="FF63666A"/>
      <name val="Arial"/>
      <family val="2"/>
    </font>
    <font>
      <b/>
      <sz val="11"/>
      <name val="Calibri"/>
      <family val="2"/>
      <scheme val="minor"/>
    </font>
    <font>
      <sz val="11"/>
      <name val="Calibri"/>
      <family val="2"/>
      <scheme val="minor"/>
    </font>
    <font>
      <b/>
      <sz val="12"/>
      <color theme="0"/>
      <name val="Sage Text Medium"/>
    </font>
    <font>
      <b/>
      <sz val="11"/>
      <name val="Sage Text Medium"/>
    </font>
    <font>
      <b/>
      <sz val="11"/>
      <color rgb="FFFF5800"/>
      <name val="Sage Text Medium"/>
    </font>
    <font>
      <b/>
      <sz val="11"/>
      <color rgb="FF00D739"/>
      <name val="Sage Text Medium"/>
    </font>
    <font>
      <i/>
      <sz val="9"/>
      <name val="Sage Text Light"/>
    </font>
    <font>
      <i/>
      <sz val="10"/>
      <color theme="1"/>
      <name val="Sage Text Light"/>
    </font>
    <font>
      <i/>
      <sz val="9"/>
      <color theme="1"/>
      <name val="Sage Text Light"/>
    </font>
    <font>
      <i/>
      <sz val="8"/>
      <color theme="1"/>
      <name val="Sage Text Light"/>
    </font>
    <font>
      <b/>
      <sz val="9"/>
      <name val="Sage UI"/>
    </font>
    <font>
      <sz val="10"/>
      <name val="Sage UI"/>
    </font>
    <font>
      <b/>
      <sz val="10"/>
      <name val="Sage UI"/>
    </font>
    <font>
      <b/>
      <i/>
      <sz val="10"/>
      <name val="Sage UI"/>
    </font>
    <font>
      <i/>
      <sz val="10"/>
      <name val="Sage UI"/>
    </font>
    <font>
      <sz val="9"/>
      <name val="Sage UI"/>
    </font>
    <font>
      <b/>
      <sz val="9"/>
      <color theme="1"/>
      <name val="Sage UI"/>
    </font>
    <font>
      <sz val="9"/>
      <color theme="1"/>
      <name val="Sage UI"/>
    </font>
    <font>
      <sz val="9"/>
      <color rgb="FF63666A"/>
      <name val="Sage Text Light"/>
    </font>
    <font>
      <sz val="9"/>
      <name val="Sage Text Light"/>
    </font>
    <font>
      <b/>
      <sz val="9"/>
      <color theme="0"/>
      <name val="Sage UI"/>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006362"/>
        <bgColor indexed="64"/>
      </patternFill>
    </fill>
    <fill>
      <patternFill patternType="solid">
        <fgColor rgb="FF00D739"/>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s>
  <cellStyleXfs count="32">
    <xf numFmtId="0" fontId="0" fillId="0" borderId="0"/>
    <xf numFmtId="165" fontId="5" fillId="0" borderId="0" applyFont="0" applyFill="0" applyBorder="0" applyAlignment="0" applyProtection="0"/>
    <xf numFmtId="0" fontId="4" fillId="0" borderId="0"/>
    <xf numFmtId="165" fontId="4" fillId="0" borderId="0" applyFont="0" applyFill="0" applyBorder="0" applyAlignment="0" applyProtection="0"/>
    <xf numFmtId="0" fontId="5" fillId="0" borderId="0"/>
    <xf numFmtId="0" fontId="3" fillId="0" borderId="0"/>
    <xf numFmtId="0" fontId="3" fillId="0" borderId="0"/>
    <xf numFmtId="165" fontId="3" fillId="0" borderId="0" applyFont="0" applyFill="0" applyBorder="0" applyAlignment="0" applyProtection="0"/>
    <xf numFmtId="0" fontId="5" fillId="0" borderId="0"/>
    <xf numFmtId="165" fontId="5" fillId="0" borderId="0" applyFont="0" applyFill="0" applyBorder="0" applyAlignment="0" applyProtection="0"/>
    <xf numFmtId="0" fontId="3" fillId="0" borderId="0"/>
    <xf numFmtId="165" fontId="3" fillId="0" borderId="0" applyFont="0" applyFill="0" applyBorder="0" applyAlignment="0" applyProtection="0"/>
    <xf numFmtId="0" fontId="5" fillId="0" borderId="0"/>
    <xf numFmtId="0" fontId="13" fillId="0" borderId="0"/>
    <xf numFmtId="0" fontId="2" fillId="0" borderId="0"/>
    <xf numFmtId="0" fontId="2" fillId="0" borderId="0"/>
    <xf numFmtId="165" fontId="2" fillId="0" borderId="0" applyFont="0" applyFill="0" applyBorder="0" applyAlignment="0" applyProtection="0"/>
    <xf numFmtId="0" fontId="2" fillId="0" borderId="0"/>
    <xf numFmtId="165" fontId="2" fillId="0" borderId="0" applyFont="0" applyFill="0" applyBorder="0" applyAlignment="0" applyProtection="0"/>
    <xf numFmtId="0" fontId="1" fillId="0" borderId="0"/>
    <xf numFmtId="165" fontId="1" fillId="0" borderId="0" applyFont="0" applyFill="0" applyBorder="0" applyAlignment="0" applyProtection="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xf numFmtId="0" fontId="5" fillId="0" borderId="0"/>
    <xf numFmtId="0" fontId="1" fillId="0" borderId="0"/>
    <xf numFmtId="0" fontId="1" fillId="0" borderId="0"/>
    <xf numFmtId="165" fontId="1" fillId="0" borderId="0" applyFont="0" applyFill="0" applyBorder="0" applyAlignment="0" applyProtection="0"/>
    <xf numFmtId="0" fontId="1" fillId="0" borderId="0"/>
    <xf numFmtId="165" fontId="1" fillId="0" borderId="0" applyFont="0" applyFill="0" applyBorder="0" applyAlignment="0" applyProtection="0"/>
  </cellStyleXfs>
  <cellXfs count="68">
    <xf numFmtId="0" fontId="0" fillId="0" borderId="0" xfId="0"/>
    <xf numFmtId="0" fontId="6" fillId="0" borderId="0" xfId="0" applyFont="1"/>
    <xf numFmtId="0" fontId="7" fillId="0" borderId="0" xfId="0" applyFont="1"/>
    <xf numFmtId="0" fontId="8" fillId="0" borderId="0" xfId="0" applyFont="1"/>
    <xf numFmtId="165" fontId="10" fillId="0" borderId="0" xfId="1" applyFont="1" applyAlignment="1">
      <alignment horizontal="center"/>
    </xf>
    <xf numFmtId="165" fontId="11" fillId="0" borderId="0" xfId="1" applyFont="1" applyAlignment="1">
      <alignment horizontal="center"/>
    </xf>
    <xf numFmtId="0" fontId="12" fillId="0" borderId="0" xfId="0" applyFont="1"/>
    <xf numFmtId="0" fontId="9" fillId="0" borderId="0" xfId="0" applyFont="1"/>
    <xf numFmtId="164" fontId="8" fillId="0" borderId="0" xfId="1" applyNumberFormat="1" applyFont="1"/>
    <xf numFmtId="165" fontId="8" fillId="0" borderId="0" xfId="0" applyNumberFormat="1" applyFont="1"/>
    <xf numFmtId="165" fontId="7" fillId="0" borderId="0" xfId="1" applyFont="1"/>
    <xf numFmtId="0" fontId="7" fillId="2" borderId="0" xfId="0" applyFont="1" applyFill="1"/>
    <xf numFmtId="165" fontId="7" fillId="0" borderId="0" xfId="1" applyFont="1" applyProtection="1">
      <protection locked="0"/>
    </xf>
    <xf numFmtId="0" fontId="14" fillId="0" borderId="0" xfId="0" applyFont="1" applyAlignment="1">
      <alignment horizontal="center" vertical="top" wrapText="1"/>
    </xf>
    <xf numFmtId="1" fontId="0" fillId="0" borderId="0" xfId="0" applyNumberFormat="1"/>
    <xf numFmtId="0" fontId="5" fillId="0" borderId="0" xfId="0" applyFont="1"/>
    <xf numFmtId="2" fontId="7" fillId="0" borderId="0" xfId="0" applyNumberFormat="1" applyFont="1" applyBorder="1"/>
    <xf numFmtId="2" fontId="7" fillId="0" borderId="0" xfId="8" applyNumberFormat="1" applyFont="1" applyBorder="1"/>
    <xf numFmtId="49" fontId="15" fillId="0" borderId="7" xfId="1" applyNumberFormat="1" applyFont="1" applyBorder="1" applyAlignment="1">
      <alignment horizontal="left"/>
    </xf>
    <xf numFmtId="49" fontId="16" fillId="0" borderId="7" xfId="0" applyNumberFormat="1" applyFont="1" applyBorder="1" applyAlignment="1"/>
    <xf numFmtId="0" fontId="22" fillId="0" borderId="0" xfId="0" applyFont="1" applyAlignment="1">
      <alignment horizontal="center" vertical="top" wrapText="1"/>
    </xf>
    <xf numFmtId="0" fontId="25" fillId="0" borderId="0" xfId="0" applyFont="1"/>
    <xf numFmtId="0" fontId="26" fillId="0" borderId="1" xfId="0" applyFont="1" applyBorder="1"/>
    <xf numFmtId="164" fontId="26" fillId="5" borderId="1" xfId="1" applyNumberFormat="1" applyFont="1" applyFill="1" applyBorder="1" applyProtection="1">
      <protection locked="0"/>
    </xf>
    <xf numFmtId="0" fontId="26" fillId="3" borderId="1" xfId="0" applyFont="1" applyFill="1" applyBorder="1"/>
    <xf numFmtId="167" fontId="26" fillId="5" borderId="1" xfId="1" applyNumberFormat="1" applyFont="1" applyFill="1" applyBorder="1" applyProtection="1">
      <protection locked="0"/>
    </xf>
    <xf numFmtId="0" fontId="26" fillId="0" borderId="1" xfId="0" applyFont="1" applyFill="1" applyBorder="1"/>
    <xf numFmtId="166" fontId="26" fillId="5" borderId="1" xfId="1" applyNumberFormat="1" applyFont="1" applyFill="1" applyBorder="1" applyProtection="1">
      <protection locked="0"/>
    </xf>
    <xf numFmtId="165" fontId="26" fillId="5" borderId="1" xfId="1" applyFont="1" applyFill="1" applyBorder="1" applyProtection="1">
      <protection locked="0"/>
    </xf>
    <xf numFmtId="0" fontId="27" fillId="0" borderId="1" xfId="0" applyFont="1" applyBorder="1"/>
    <xf numFmtId="165" fontId="27" fillId="0" borderId="1" xfId="1" applyFont="1" applyFill="1" applyBorder="1" applyProtection="1"/>
    <xf numFmtId="165" fontId="27" fillId="0" borderId="6" xfId="1" applyFont="1" applyBorder="1"/>
    <xf numFmtId="0" fontId="27" fillId="0" borderId="0" xfId="0" applyFont="1"/>
    <xf numFmtId="0" fontId="28" fillId="0" borderId="0" xfId="0" applyFont="1"/>
    <xf numFmtId="164" fontId="29" fillId="0" borderId="0" xfId="1" applyNumberFormat="1" applyFont="1"/>
    <xf numFmtId="0" fontId="25" fillId="0" borderId="1" xfId="0" applyFont="1" applyBorder="1" applyAlignment="1">
      <alignment horizontal="center"/>
    </xf>
    <xf numFmtId="0" fontId="25" fillId="0" borderId="1" xfId="0" applyFont="1" applyBorder="1"/>
    <xf numFmtId="0" fontId="30" fillId="0" borderId="1" xfId="0" applyFont="1" applyBorder="1"/>
    <xf numFmtId="165" fontId="30" fillId="0" borderId="1" xfId="1" applyFont="1" applyBorder="1"/>
    <xf numFmtId="166" fontId="30" fillId="0" borderId="1" xfId="1" applyNumberFormat="1" applyFont="1" applyBorder="1"/>
    <xf numFmtId="0" fontId="30" fillId="0" borderId="0" xfId="0" applyFont="1"/>
    <xf numFmtId="165" fontId="30" fillId="0" borderId="0" xfId="1" applyFont="1"/>
    <xf numFmtId="0" fontId="31" fillId="0" borderId="1" xfId="0" applyFont="1" applyBorder="1"/>
    <xf numFmtId="0" fontId="32" fillId="0" borderId="1" xfId="0" applyFont="1" applyBorder="1"/>
    <xf numFmtId="165" fontId="32" fillId="0" borderId="1" xfId="1" applyFont="1" applyBorder="1"/>
    <xf numFmtId="165" fontId="30" fillId="0" borderId="2" xfId="1" applyFont="1" applyBorder="1"/>
    <xf numFmtId="164" fontId="30" fillId="0" borderId="0" xfId="1" applyNumberFormat="1" applyFont="1"/>
    <xf numFmtId="0" fontId="25" fillId="6" borderId="1" xfId="0" applyFont="1" applyFill="1" applyBorder="1" applyAlignment="1">
      <alignment horizontal="left"/>
    </xf>
    <xf numFmtId="165" fontId="30" fillId="6" borderId="1" xfId="1" applyFont="1" applyFill="1" applyBorder="1"/>
    <xf numFmtId="0" fontId="25" fillId="6" borderId="1" xfId="0" applyFont="1" applyFill="1" applyBorder="1"/>
    <xf numFmtId="165" fontId="25" fillId="6" borderId="6" xfId="1" applyFont="1" applyFill="1" applyBorder="1"/>
    <xf numFmtId="0" fontId="33" fillId="0" borderId="0" xfId="0" applyFont="1" applyAlignment="1">
      <alignment vertical="center"/>
    </xf>
    <xf numFmtId="0" fontId="34" fillId="0" borderId="0" xfId="0" applyFont="1"/>
    <xf numFmtId="165" fontId="34" fillId="0" borderId="0" xfId="1" applyFont="1"/>
    <xf numFmtId="0" fontId="21" fillId="0" borderId="0" xfId="0" applyFont="1"/>
    <xf numFmtId="0" fontId="23" fillId="0" borderId="0" xfId="0" applyFont="1" applyBorder="1" applyAlignment="1">
      <alignment horizontal="left" wrapText="1"/>
    </xf>
    <xf numFmtId="0" fontId="23" fillId="0" borderId="0" xfId="0" applyFont="1" applyBorder="1" applyAlignment="1">
      <alignment horizontal="left"/>
    </xf>
    <xf numFmtId="0" fontId="23" fillId="0" borderId="0" xfId="0" applyFont="1" applyFill="1" applyBorder="1" applyAlignment="1">
      <alignment horizontal="left" wrapText="1"/>
    </xf>
    <xf numFmtId="0" fontId="24" fillId="0" borderId="0" xfId="0" applyFont="1" applyBorder="1"/>
    <xf numFmtId="165" fontId="17" fillId="4" borderId="3" xfId="1" applyFont="1" applyFill="1" applyBorder="1" applyAlignment="1">
      <alignment horizontal="center" vertical="center"/>
    </xf>
    <xf numFmtId="165" fontId="17" fillId="4" borderId="4" xfId="1" applyFont="1" applyFill="1" applyBorder="1" applyAlignment="1">
      <alignment horizontal="center" vertical="center"/>
    </xf>
    <xf numFmtId="165" fontId="17" fillId="4" borderId="5" xfId="1" applyFont="1" applyFill="1" applyBorder="1" applyAlignment="1">
      <alignment horizontal="center" vertical="center"/>
    </xf>
    <xf numFmtId="49" fontId="18" fillId="0" borderId="0" xfId="1" applyNumberFormat="1" applyFont="1" applyBorder="1" applyAlignment="1">
      <alignment horizontal="center"/>
    </xf>
    <xf numFmtId="0" fontId="33" fillId="0" borderId="0" xfId="0" applyFont="1" applyAlignment="1">
      <alignment horizontal="left" vertical="top" wrapText="1"/>
    </xf>
    <xf numFmtId="0" fontId="35" fillId="4" borderId="1" xfId="0" applyFont="1" applyFill="1" applyBorder="1"/>
    <xf numFmtId="2" fontId="30" fillId="0" borderId="1" xfId="0" applyNumberFormat="1" applyFont="1" applyBorder="1"/>
    <xf numFmtId="0" fontId="30" fillId="0" borderId="0" xfId="0" applyFont="1" applyBorder="1"/>
    <xf numFmtId="0" fontId="30" fillId="0" borderId="1" xfId="13" applyFont="1" applyBorder="1"/>
  </cellXfs>
  <cellStyles count="32">
    <cellStyle name="Comma" xfId="1" builtinId="3"/>
    <cellStyle name="Comma 2" xfId="3" xr:uid="{00000000-0005-0000-0000-000001000000}"/>
    <cellStyle name="Comma 2 2" xfId="11" xr:uid="{00000000-0005-0000-0000-000002000000}"/>
    <cellStyle name="Comma 2 2 2" xfId="25" xr:uid="{00000000-0005-0000-0000-000002000000}"/>
    <cellStyle name="Comma 2 3" xfId="18" xr:uid="{00000000-0005-0000-0000-000003000000}"/>
    <cellStyle name="Comma 2 3 2" xfId="31" xr:uid="{00000000-0005-0000-0000-000003000000}"/>
    <cellStyle name="Comma 2 4" xfId="20" xr:uid="{00000000-0005-0000-0000-000001000000}"/>
    <cellStyle name="Comma 3" xfId="9" xr:uid="{00000000-0005-0000-0000-000004000000}"/>
    <cellStyle name="Comma 4" xfId="7" xr:uid="{00000000-0005-0000-0000-000005000000}"/>
    <cellStyle name="Comma 4 2" xfId="23" xr:uid="{00000000-0005-0000-0000-000005000000}"/>
    <cellStyle name="Comma 5" xfId="16" xr:uid="{00000000-0005-0000-0000-000006000000}"/>
    <cellStyle name="Comma 5 2" xfId="29" xr:uid="{00000000-0005-0000-0000-000006000000}"/>
    <cellStyle name="Normal" xfId="0" builtinId="0"/>
    <cellStyle name="Normal 2" xfId="4" xr:uid="{00000000-0005-0000-0000-000008000000}"/>
    <cellStyle name="Normal 2 2" xfId="12" xr:uid="{00000000-0005-0000-0000-000009000000}"/>
    <cellStyle name="Normal 2 3" xfId="6" xr:uid="{00000000-0005-0000-0000-00000A000000}"/>
    <cellStyle name="Normal 2 3 2" xfId="22" xr:uid="{00000000-0005-0000-0000-00000A000000}"/>
    <cellStyle name="Normal 2 4" xfId="15" xr:uid="{00000000-0005-0000-0000-00000B000000}"/>
    <cellStyle name="Normal 2 4 2" xfId="28" xr:uid="{00000000-0005-0000-0000-00000B000000}"/>
    <cellStyle name="Normal 3" xfId="2" xr:uid="{00000000-0005-0000-0000-00000C000000}"/>
    <cellStyle name="Normal 3 2" xfId="10" xr:uid="{00000000-0005-0000-0000-00000D000000}"/>
    <cellStyle name="Normal 3 2 2" xfId="24" xr:uid="{00000000-0005-0000-0000-00000D000000}"/>
    <cellStyle name="Normal 3 3" xfId="17" xr:uid="{00000000-0005-0000-0000-00000E000000}"/>
    <cellStyle name="Normal 3 3 2" xfId="30" xr:uid="{00000000-0005-0000-0000-00000E000000}"/>
    <cellStyle name="Normal 3 4" xfId="19" xr:uid="{00000000-0005-0000-0000-00000C000000}"/>
    <cellStyle name="Normal 4" xfId="8" xr:uid="{00000000-0005-0000-0000-00000F000000}"/>
    <cellStyle name="Normal 5" xfId="13" xr:uid="{00000000-0005-0000-0000-000010000000}"/>
    <cellStyle name="Normal 5 2" xfId="26" xr:uid="{00000000-0005-0000-0000-000010000000}"/>
    <cellStyle name="Normal 6" xfId="5" xr:uid="{00000000-0005-0000-0000-000011000000}"/>
    <cellStyle name="Normal 6 2" xfId="21" xr:uid="{00000000-0005-0000-0000-000011000000}"/>
    <cellStyle name="Normal 7" xfId="14" xr:uid="{00000000-0005-0000-0000-000012000000}"/>
    <cellStyle name="Normal 7 2" xfId="27" xr:uid="{00000000-0005-0000-0000-000012000000}"/>
  </cellStyles>
  <dxfs count="7">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9" defaultPivotStyle="PivotStyleLight16"/>
  <colors>
    <mruColors>
      <color rgb="FF006362"/>
      <color rgb="FF00D739"/>
      <color rgb="FF00DC00"/>
      <color rgb="FF004B87"/>
      <color rgb="FFCE0058"/>
      <color rgb="FF8246AF"/>
      <color rgb="FF63666A"/>
      <color rgb="FF250E62"/>
      <color rgb="FF2C2A29"/>
      <color rgb="FF0033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92075</xdr:colOff>
      <xdr:row>0</xdr:row>
      <xdr:rowOff>111125</xdr:rowOff>
    </xdr:from>
    <xdr:to>
      <xdr:col>2</xdr:col>
      <xdr:colOff>514350</xdr:colOff>
      <xdr:row>0</xdr:row>
      <xdr:rowOff>560388</xdr:rowOff>
    </xdr:to>
    <xdr:pic>
      <xdr:nvPicPr>
        <xdr:cNvPr id="3" name="Picture 2">
          <a:extLst>
            <a:ext uri="{FF2B5EF4-FFF2-40B4-BE49-F238E27FC236}">
              <a16:creationId xmlns:a16="http://schemas.microsoft.com/office/drawing/2014/main" id="{69A3D610-F72A-4800-8080-F6CE5F443A2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111125"/>
          <a:ext cx="793750" cy="4492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1</xdr:row>
      <xdr:rowOff>38100</xdr:rowOff>
    </xdr:from>
    <xdr:to>
      <xdr:col>1</xdr:col>
      <xdr:colOff>828675</xdr:colOff>
      <xdr:row>4</xdr:row>
      <xdr:rowOff>103188</xdr:rowOff>
    </xdr:to>
    <xdr:pic>
      <xdr:nvPicPr>
        <xdr:cNvPr id="3" name="Picture 2">
          <a:extLst>
            <a:ext uri="{FF2B5EF4-FFF2-40B4-BE49-F238E27FC236}">
              <a16:creationId xmlns:a16="http://schemas.microsoft.com/office/drawing/2014/main" id="{7160724D-59BC-48BA-84EE-451F90708D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161925"/>
          <a:ext cx="787400" cy="43973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F68"/>
  <sheetViews>
    <sheetView showGridLines="0" showRowColHeaders="0" tabSelected="1" showWhiteSpace="0" zoomScaleNormal="100" workbookViewId="0">
      <selection activeCell="D19" sqref="D19"/>
    </sheetView>
  </sheetViews>
  <sheetFormatPr defaultColWidth="0" defaultRowHeight="11.5" zeroHeight="1" x14ac:dyDescent="0.25"/>
  <cols>
    <col min="1" max="1" width="1.6328125" style="2" customWidth="1"/>
    <col min="2" max="2" width="5.36328125" style="6" customWidth="1"/>
    <col min="3" max="3" width="57.6328125" style="2" customWidth="1"/>
    <col min="4" max="4" width="18.54296875" style="10" customWidth="1"/>
    <col min="5" max="5" width="2.6328125" style="2" customWidth="1"/>
    <col min="6" max="6" width="102.453125" style="3" customWidth="1"/>
    <col min="7" max="16384" width="9.08984375" style="2" hidden="1"/>
  </cols>
  <sheetData>
    <row r="1" spans="2:6" ht="47" customHeight="1" x14ac:dyDescent="0.25">
      <c r="C1" s="11"/>
    </row>
    <row r="2" spans="2:6" ht="30" customHeight="1" x14ac:dyDescent="0.2">
      <c r="B2" s="59" t="s">
        <v>80</v>
      </c>
      <c r="C2" s="60"/>
      <c r="D2" s="61"/>
    </row>
    <row r="3" spans="2:6" x14ac:dyDescent="0.25">
      <c r="B3" s="4"/>
      <c r="C3" s="5"/>
      <c r="D3" s="5"/>
    </row>
    <row r="4" spans="2:6" ht="15" customHeight="1" x14ac:dyDescent="0.3">
      <c r="B4" s="4"/>
      <c r="C4" s="62" t="s">
        <v>82</v>
      </c>
      <c r="D4" s="62"/>
      <c r="F4" s="13"/>
    </row>
    <row r="5" spans="2:6" ht="15" customHeight="1" x14ac:dyDescent="0.35">
      <c r="B5" s="4"/>
      <c r="C5" s="18"/>
      <c r="D5" s="19"/>
      <c r="F5" s="20" t="s">
        <v>83</v>
      </c>
    </row>
    <row r="6" spans="2:6" ht="28.75" customHeight="1" x14ac:dyDescent="0.25">
      <c r="B6" s="32"/>
      <c r="C6" s="22" t="s">
        <v>36</v>
      </c>
      <c r="D6" s="23" t="s">
        <v>38</v>
      </c>
      <c r="F6" s="55" t="s">
        <v>77</v>
      </c>
    </row>
    <row r="7" spans="2:6" ht="15" customHeight="1" x14ac:dyDescent="0.25">
      <c r="B7" s="32"/>
      <c r="C7" s="22" t="s">
        <v>37</v>
      </c>
      <c r="D7" s="23" t="s">
        <v>39</v>
      </c>
      <c r="F7" s="56" t="s">
        <v>78</v>
      </c>
    </row>
    <row r="8" spans="2:6" ht="15" hidden="1" customHeight="1" x14ac:dyDescent="0.25">
      <c r="B8" s="32"/>
      <c r="C8" s="24" t="s">
        <v>73</v>
      </c>
      <c r="D8" s="25">
        <f>IF((AND(D6="N",D7="N",D12="N")),((D15+D17+D18+D19+D20-D23)*25/100)-D26,0)</f>
        <v>0</v>
      </c>
      <c r="F8" s="56"/>
    </row>
    <row r="9" spans="2:6" ht="15" hidden="1" customHeight="1" x14ac:dyDescent="0.25">
      <c r="B9" s="32"/>
      <c r="C9" s="24" t="s">
        <v>68</v>
      </c>
      <c r="D9" s="25">
        <f>IF(D7="Y",(D25*30/100)-D26,0)</f>
        <v>0</v>
      </c>
      <c r="F9" s="56"/>
    </row>
    <row r="10" spans="2:6" ht="15" hidden="1" customHeight="1" x14ac:dyDescent="0.25">
      <c r="B10" s="32"/>
      <c r="C10" s="24" t="s">
        <v>70</v>
      </c>
      <c r="D10" s="25">
        <f>IF((D8+D9+D11)&gt;0,0,D60)</f>
        <v>0</v>
      </c>
      <c r="F10" s="56"/>
    </row>
    <row r="11" spans="2:6" ht="15" hidden="1" customHeight="1" x14ac:dyDescent="0.25">
      <c r="B11" s="32"/>
      <c r="C11" s="24" t="s">
        <v>69</v>
      </c>
      <c r="D11" s="25">
        <f>IF(D12="Y",((D16*30/100)-D26),0)</f>
        <v>0</v>
      </c>
      <c r="F11" s="56"/>
    </row>
    <row r="12" spans="2:6" ht="28.75" customHeight="1" x14ac:dyDescent="0.25">
      <c r="B12" s="32"/>
      <c r="C12" s="26" t="s">
        <v>63</v>
      </c>
      <c r="D12" s="25" t="s">
        <v>39</v>
      </c>
      <c r="F12" s="55" t="s">
        <v>79</v>
      </c>
    </row>
    <row r="13" spans="2:6" ht="15" customHeight="1" x14ac:dyDescent="0.25">
      <c r="B13" s="32"/>
      <c r="C13" s="22" t="s">
        <v>61</v>
      </c>
      <c r="D13" s="27">
        <v>365</v>
      </c>
      <c r="F13" s="56" t="s">
        <v>45</v>
      </c>
    </row>
    <row r="14" spans="2:6" ht="15" customHeight="1" x14ac:dyDescent="0.25">
      <c r="B14" s="32"/>
      <c r="C14" s="22" t="s">
        <v>55</v>
      </c>
      <c r="D14" s="23">
        <v>365</v>
      </c>
      <c r="F14" s="56" t="s">
        <v>46</v>
      </c>
    </row>
    <row r="15" spans="2:6" ht="15" customHeight="1" x14ac:dyDescent="0.25">
      <c r="B15" s="32"/>
      <c r="C15" s="22" t="s">
        <v>40</v>
      </c>
      <c r="D15" s="28"/>
      <c r="F15" s="56" t="s">
        <v>47</v>
      </c>
    </row>
    <row r="16" spans="2:6" ht="15" customHeight="1" x14ac:dyDescent="0.25">
      <c r="B16" s="32"/>
      <c r="C16" s="22" t="s">
        <v>64</v>
      </c>
      <c r="D16" s="28"/>
      <c r="F16" s="56" t="s">
        <v>65</v>
      </c>
    </row>
    <row r="17" spans="2:6" ht="15" customHeight="1" x14ac:dyDescent="0.25">
      <c r="B17" s="32"/>
      <c r="C17" s="22" t="s">
        <v>66</v>
      </c>
      <c r="D17" s="28"/>
      <c r="F17" s="56" t="s">
        <v>74</v>
      </c>
    </row>
    <row r="18" spans="2:6" ht="15" customHeight="1" x14ac:dyDescent="0.25">
      <c r="B18" s="32"/>
      <c r="C18" s="22" t="s">
        <v>67</v>
      </c>
      <c r="D18" s="28">
        <v>0</v>
      </c>
      <c r="F18" s="55" t="s">
        <v>48</v>
      </c>
    </row>
    <row r="19" spans="2:6" ht="15" customHeight="1" x14ac:dyDescent="0.25">
      <c r="B19" s="32"/>
      <c r="C19" s="22" t="s">
        <v>41</v>
      </c>
      <c r="D19" s="28"/>
      <c r="F19" s="55" t="s">
        <v>49</v>
      </c>
    </row>
    <row r="20" spans="2:6" ht="15" customHeight="1" x14ac:dyDescent="0.25">
      <c r="B20" s="32"/>
      <c r="C20" s="22" t="s">
        <v>42</v>
      </c>
      <c r="D20" s="28"/>
      <c r="F20" s="57" t="s">
        <v>50</v>
      </c>
    </row>
    <row r="21" spans="2:6" ht="15" customHeight="1" x14ac:dyDescent="0.25">
      <c r="B21" s="32"/>
      <c r="C21" s="22" t="s">
        <v>71</v>
      </c>
      <c r="D21" s="30">
        <f>SUM(D15:D20)</f>
        <v>0</v>
      </c>
      <c r="F21" s="56" t="s">
        <v>51</v>
      </c>
    </row>
    <row r="22" spans="2:6" ht="29.4" customHeight="1" x14ac:dyDescent="0.25">
      <c r="B22" s="32"/>
      <c r="C22" s="22" t="s">
        <v>62</v>
      </c>
      <c r="D22" s="28"/>
      <c r="F22" s="55" t="s">
        <v>84</v>
      </c>
    </row>
    <row r="23" spans="2:6" ht="15" customHeight="1" x14ac:dyDescent="0.25">
      <c r="B23" s="32"/>
      <c r="C23" s="22" t="s">
        <v>43</v>
      </c>
      <c r="D23" s="28"/>
      <c r="F23" s="56" t="s">
        <v>75</v>
      </c>
    </row>
    <row r="24" spans="2:6" ht="15" customHeight="1" x14ac:dyDescent="0.25">
      <c r="B24" s="32"/>
      <c r="C24" s="22" t="s">
        <v>44</v>
      </c>
      <c r="D24" s="30">
        <f>D22+D23</f>
        <v>0</v>
      </c>
      <c r="F24" s="56" t="s">
        <v>51</v>
      </c>
    </row>
    <row r="25" spans="2:6" ht="15" customHeight="1" x14ac:dyDescent="0.25">
      <c r="B25" s="32"/>
      <c r="C25" s="22" t="s">
        <v>72</v>
      </c>
      <c r="D25" s="30">
        <f>D21-D24</f>
        <v>0</v>
      </c>
      <c r="F25" s="56" t="s">
        <v>76</v>
      </c>
    </row>
    <row r="26" spans="2:6" ht="15" customHeight="1" x14ac:dyDescent="0.25">
      <c r="B26" s="32"/>
      <c r="C26" s="22" t="s">
        <v>58</v>
      </c>
      <c r="D26" s="23"/>
      <c r="F26" s="58" t="s">
        <v>60</v>
      </c>
    </row>
    <row r="27" spans="2:6" ht="15" customHeight="1" x14ac:dyDescent="0.25">
      <c r="B27" s="32"/>
      <c r="C27" s="33"/>
      <c r="D27" s="34"/>
    </row>
    <row r="28" spans="2:6" ht="15" customHeight="1" thickBot="1" x14ac:dyDescent="0.3">
      <c r="B28" s="29" t="s">
        <v>0</v>
      </c>
      <c r="C28" s="29" t="s">
        <v>1</v>
      </c>
      <c r="D28" s="31">
        <f>SUM(D8:D11)</f>
        <v>0</v>
      </c>
      <c r="F28" s="2"/>
    </row>
    <row r="29" spans="2:6" ht="15" customHeight="1" thickTop="1" x14ac:dyDescent="0.25">
      <c r="C29" s="7"/>
      <c r="D29" s="8"/>
      <c r="F29" s="12"/>
    </row>
    <row r="30" spans="2:6" ht="15" customHeight="1" x14ac:dyDescent="0.25">
      <c r="B30" s="21"/>
      <c r="C30" s="21" t="s">
        <v>2</v>
      </c>
      <c r="D30" s="46"/>
      <c r="F30" s="2"/>
    </row>
    <row r="31" spans="2:6" x14ac:dyDescent="0.25">
      <c r="B31" s="35"/>
      <c r="C31" s="47" t="s">
        <v>52</v>
      </c>
      <c r="D31" s="48"/>
      <c r="F31" s="2"/>
    </row>
    <row r="32" spans="2:6" x14ac:dyDescent="0.25">
      <c r="B32" s="36"/>
      <c r="C32" s="37" t="s">
        <v>53</v>
      </c>
      <c r="D32" s="38">
        <f>D25-D20</f>
        <v>0</v>
      </c>
      <c r="F32" s="2"/>
    </row>
    <row r="33" spans="2:6" x14ac:dyDescent="0.25">
      <c r="B33" s="36" t="s">
        <v>6</v>
      </c>
      <c r="C33" s="37" t="s">
        <v>54</v>
      </c>
      <c r="D33" s="38">
        <f>D13</f>
        <v>365</v>
      </c>
      <c r="F33" s="2"/>
    </row>
    <row r="34" spans="2:6" x14ac:dyDescent="0.25">
      <c r="B34" s="36" t="s">
        <v>5</v>
      </c>
      <c r="C34" s="37" t="s">
        <v>56</v>
      </c>
      <c r="D34" s="39">
        <f>D14</f>
        <v>365</v>
      </c>
      <c r="F34" s="2"/>
    </row>
    <row r="35" spans="2:6" x14ac:dyDescent="0.25">
      <c r="B35" s="36" t="s">
        <v>0</v>
      </c>
      <c r="C35" s="37" t="s">
        <v>7</v>
      </c>
      <c r="D35" s="38">
        <f>(D32/D33)*D34</f>
        <v>0</v>
      </c>
      <c r="F35" s="2"/>
    </row>
    <row r="36" spans="2:6" x14ac:dyDescent="0.25">
      <c r="B36" s="36"/>
      <c r="C36" s="49" t="s">
        <v>8</v>
      </c>
      <c r="D36" s="48"/>
      <c r="F36" s="2"/>
    </row>
    <row r="37" spans="2:6" x14ac:dyDescent="0.25">
      <c r="B37" s="36" t="s">
        <v>4</v>
      </c>
      <c r="C37" s="37" t="s">
        <v>9</v>
      </c>
      <c r="D37" s="38">
        <f>LOOKUP(D35,Tax_Tables!B8:B9,Tax_Tables!E8:E9)</f>
        <v>0</v>
      </c>
      <c r="F37" s="11"/>
    </row>
    <row r="38" spans="2:6" x14ac:dyDescent="0.25">
      <c r="B38" s="36" t="s">
        <v>5</v>
      </c>
      <c r="C38" s="37" t="s">
        <v>10</v>
      </c>
      <c r="D38" s="38">
        <f>LOOKUP(D35,Tax_Tables!B8:B9,Tax_Tables!D8:D9)</f>
        <v>0.2</v>
      </c>
    </row>
    <row r="39" spans="2:6" x14ac:dyDescent="0.25">
      <c r="B39" s="36" t="s">
        <v>3</v>
      </c>
      <c r="C39" s="37" t="s">
        <v>11</v>
      </c>
      <c r="D39" s="38">
        <f>LOOKUP(D35,Tax_Tables!B8:B9,Tax_Tables!C8:C9)</f>
        <v>0</v>
      </c>
    </row>
    <row r="40" spans="2:6" x14ac:dyDescent="0.25">
      <c r="B40" s="36" t="s">
        <v>4</v>
      </c>
      <c r="C40" s="37" t="s">
        <v>12</v>
      </c>
      <c r="D40" s="38">
        <f>Tax_Tables!H7</f>
        <v>10560</v>
      </c>
    </row>
    <row r="41" spans="2:6" x14ac:dyDescent="0.25">
      <c r="B41" s="36" t="s">
        <v>0</v>
      </c>
      <c r="C41" s="37" t="s">
        <v>13</v>
      </c>
      <c r="D41" s="38">
        <f>IF(((D35-D37)*(D38)+(D39)-D40)&lt;0,0,(D35-D37)*(D38)+(D39)-D40)</f>
        <v>0</v>
      </c>
    </row>
    <row r="42" spans="2:6" x14ac:dyDescent="0.25">
      <c r="B42" s="36" t="s">
        <v>6</v>
      </c>
      <c r="C42" s="37" t="s">
        <v>56</v>
      </c>
      <c r="D42" s="38">
        <f>D14</f>
        <v>365</v>
      </c>
    </row>
    <row r="43" spans="2:6" x14ac:dyDescent="0.25">
      <c r="B43" s="36" t="s">
        <v>5</v>
      </c>
      <c r="C43" s="37" t="s">
        <v>61</v>
      </c>
      <c r="D43" s="39">
        <f>D13</f>
        <v>365</v>
      </c>
      <c r="F43" s="9"/>
    </row>
    <row r="44" spans="2:6" x14ac:dyDescent="0.25">
      <c r="B44" s="36" t="s">
        <v>0</v>
      </c>
      <c r="C44" s="37" t="s">
        <v>14</v>
      </c>
      <c r="D44" s="38">
        <f>D41/D42*D43</f>
        <v>0</v>
      </c>
    </row>
    <row r="45" spans="2:6" x14ac:dyDescent="0.25">
      <c r="B45" s="36"/>
      <c r="C45" s="49" t="s">
        <v>15</v>
      </c>
      <c r="D45" s="48"/>
    </row>
    <row r="46" spans="2:6" x14ac:dyDescent="0.25">
      <c r="B46" s="36"/>
      <c r="C46" s="37" t="s">
        <v>16</v>
      </c>
      <c r="D46" s="38">
        <f>D35</f>
        <v>0</v>
      </c>
    </row>
    <row r="47" spans="2:6" x14ac:dyDescent="0.25">
      <c r="B47" s="36" t="s">
        <v>3</v>
      </c>
      <c r="C47" s="37" t="s">
        <v>17</v>
      </c>
      <c r="D47" s="38">
        <f>D20</f>
        <v>0</v>
      </c>
    </row>
    <row r="48" spans="2:6" x14ac:dyDescent="0.25">
      <c r="B48" s="36" t="s">
        <v>0</v>
      </c>
      <c r="C48" s="37" t="s">
        <v>18</v>
      </c>
      <c r="D48" s="38">
        <f>SUM(D46:D47)</f>
        <v>0</v>
      </c>
    </row>
    <row r="49" spans="2:6" x14ac:dyDescent="0.25">
      <c r="B49" s="36"/>
      <c r="C49" s="49" t="s">
        <v>19</v>
      </c>
      <c r="D49" s="48"/>
    </row>
    <row r="50" spans="2:6" x14ac:dyDescent="0.25">
      <c r="B50" s="36" t="s">
        <v>4</v>
      </c>
      <c r="C50" s="37" t="s">
        <v>20</v>
      </c>
      <c r="D50" s="38">
        <f>LOOKUP(D48,Tax_Tables!B8:B9,Tax_Tables!E8:E9)</f>
        <v>0</v>
      </c>
    </row>
    <row r="51" spans="2:6" x14ac:dyDescent="0.25">
      <c r="B51" s="36" t="s">
        <v>5</v>
      </c>
      <c r="C51" s="37" t="s">
        <v>10</v>
      </c>
      <c r="D51" s="38">
        <f>LOOKUP(D48,Tax_Tables!B8:B9,Tax_Tables!D8:D9)</f>
        <v>0.2</v>
      </c>
    </row>
    <row r="52" spans="2:6" x14ac:dyDescent="0.25">
      <c r="B52" s="36" t="s">
        <v>3</v>
      </c>
      <c r="C52" s="37" t="s">
        <v>21</v>
      </c>
      <c r="D52" s="38">
        <f>LOOKUP(D48,Tax_Tables!B8:B9,Tax_Tables!C8:C9)</f>
        <v>0</v>
      </c>
    </row>
    <row r="53" spans="2:6" x14ac:dyDescent="0.25">
      <c r="B53" s="36" t="s">
        <v>4</v>
      </c>
      <c r="C53" s="37" t="s">
        <v>12</v>
      </c>
      <c r="D53" s="38">
        <f>Tax_Tables!H7</f>
        <v>10560</v>
      </c>
    </row>
    <row r="54" spans="2:6" x14ac:dyDescent="0.25">
      <c r="B54" s="36" t="s">
        <v>0</v>
      </c>
      <c r="C54" s="37" t="s">
        <v>22</v>
      </c>
      <c r="D54" s="38">
        <f>IF(((D48-D50)*(D51)+(D52)-D53)&lt;0,0,(D48-D50)*(D51)+(D52)-D53)</f>
        <v>0</v>
      </c>
      <c r="F54" s="2"/>
    </row>
    <row r="55" spans="2:6" x14ac:dyDescent="0.25">
      <c r="B55" s="36" t="s">
        <v>4</v>
      </c>
      <c r="C55" s="37" t="s">
        <v>23</v>
      </c>
      <c r="D55" s="38">
        <f>D41</f>
        <v>0</v>
      </c>
      <c r="F55" s="2"/>
    </row>
    <row r="56" spans="2:6" x14ac:dyDescent="0.25">
      <c r="B56" s="36" t="s">
        <v>0</v>
      </c>
      <c r="C56" s="37" t="s">
        <v>24</v>
      </c>
      <c r="D56" s="38">
        <f>IF(D54&lt;0,0,D54-D55)</f>
        <v>0</v>
      </c>
      <c r="F56" s="2"/>
    </row>
    <row r="57" spans="2:6" x14ac:dyDescent="0.25">
      <c r="B57" s="21"/>
      <c r="C57" s="40"/>
      <c r="D57" s="41"/>
    </row>
    <row r="58" spans="2:6" x14ac:dyDescent="0.25">
      <c r="B58" s="42"/>
      <c r="C58" s="43" t="s">
        <v>25</v>
      </c>
      <c r="D58" s="44">
        <f>IF(D56&lt;0,D44,IF(D44&lt;0,0,D44+D56))</f>
        <v>0</v>
      </c>
      <c r="F58" s="2"/>
    </row>
    <row r="59" spans="2:6" x14ac:dyDescent="0.25">
      <c r="B59" s="36" t="s">
        <v>4</v>
      </c>
      <c r="C59" s="37" t="s">
        <v>59</v>
      </c>
      <c r="D59" s="45">
        <f>D26</f>
        <v>0</v>
      </c>
      <c r="F59" s="2"/>
    </row>
    <row r="60" spans="2:6" ht="12" thickBot="1" x14ac:dyDescent="0.3">
      <c r="B60" s="36" t="s">
        <v>0</v>
      </c>
      <c r="C60" s="49" t="s">
        <v>1</v>
      </c>
      <c r="D60" s="50">
        <f>D58-D59</f>
        <v>0</v>
      </c>
      <c r="F60" s="2"/>
    </row>
    <row r="61" spans="2:6" ht="12" thickTop="1" x14ac:dyDescent="0.25">
      <c r="F61" s="2"/>
    </row>
    <row r="62" spans="2:6" x14ac:dyDescent="0.25"/>
    <row r="63" spans="2:6" x14ac:dyDescent="0.25">
      <c r="B63" s="51" t="s">
        <v>26</v>
      </c>
      <c r="C63" s="52"/>
      <c r="D63" s="53"/>
      <c r="E63" s="52"/>
      <c r="F63" s="54"/>
    </row>
    <row r="64" spans="2:6" x14ac:dyDescent="0.2">
      <c r="B64" s="63" t="s">
        <v>27</v>
      </c>
      <c r="C64" s="63"/>
      <c r="D64" s="63"/>
      <c r="E64" s="63"/>
      <c r="F64" s="63"/>
    </row>
    <row r="65" spans="2:6" x14ac:dyDescent="0.25">
      <c r="B65" s="51" t="s">
        <v>28</v>
      </c>
      <c r="C65" s="52"/>
      <c r="D65" s="53"/>
      <c r="E65" s="52"/>
      <c r="F65" s="54"/>
    </row>
    <row r="66" spans="2:6" x14ac:dyDescent="0.25">
      <c r="B66" s="51" t="s">
        <v>81</v>
      </c>
      <c r="C66" s="52"/>
      <c r="D66" s="53"/>
      <c r="E66" s="52"/>
      <c r="F66" s="54"/>
    </row>
    <row r="67" spans="2:6" x14ac:dyDescent="0.25">
      <c r="B67" s="51" t="s">
        <v>29</v>
      </c>
      <c r="C67" s="52"/>
      <c r="D67" s="53"/>
      <c r="E67" s="52"/>
      <c r="F67" s="54"/>
    </row>
    <row r="68" spans="2:6" x14ac:dyDescent="0.25"/>
  </sheetData>
  <sheetProtection algorithmName="SHA-512" hashValue="SUr1AafevxazJl4g3CvmD/cRegJk/y4N7uRuWg1nbrnnKhZ2tg9H/ILO3yozdrfmVXISAG64eHnGP2M1STdcQw==" saltValue="QTfNlCRWS61v2TDVyKVHEw==" spinCount="100000" sheet="1" objects="1" selectLockedCells="1"/>
  <mergeCells count="3">
    <mergeCell ref="B2:D2"/>
    <mergeCell ref="C4:D4"/>
    <mergeCell ref="B64:F64"/>
  </mergeCells>
  <conditionalFormatting sqref="D15">
    <cfRule type="expression" dxfId="6" priority="6">
      <formula>$D$12="Y"</formula>
    </cfRule>
    <cfRule type="cellIs" dxfId="5" priority="8" operator="equal">
      <formula>$D$12="N"</formula>
    </cfRule>
  </conditionalFormatting>
  <conditionalFormatting sqref="D17">
    <cfRule type="expression" dxfId="4" priority="5">
      <formula>$D$12="Y"</formula>
    </cfRule>
  </conditionalFormatting>
  <conditionalFormatting sqref="D18">
    <cfRule type="expression" dxfId="3" priority="4">
      <formula>$D$12="Y"</formula>
    </cfRule>
  </conditionalFormatting>
  <conditionalFormatting sqref="D19">
    <cfRule type="expression" dxfId="2" priority="3">
      <formula>$D$12="Y"</formula>
    </cfRule>
  </conditionalFormatting>
  <conditionalFormatting sqref="D20">
    <cfRule type="expression" dxfId="1" priority="2">
      <formula>$D$12="Y"</formula>
    </cfRule>
  </conditionalFormatting>
  <conditionalFormatting sqref="D16">
    <cfRule type="expression" dxfId="0" priority="1">
      <formula>$D$12="N"</formula>
    </cfRule>
  </conditionalFormatting>
  <pageMargins left="0.7" right="0.7" top="0.55833333333333335" bottom="0.75" header="0.3" footer="0.3"/>
  <pageSetup paperSize="9" scale="61" orientation="portrait" r:id="rId1"/>
  <headerFooter>
    <oddHeader xml:space="preserve">&amp;L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85623D-DC29-479D-B949-1470246A7C84}">
          <x14:formula1>
            <xm:f>Sheet1!$A$1:$A$2</xm:f>
          </x14:formula1>
          <xm:sqref>D6:D7 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11"/>
  <sheetViews>
    <sheetView showGridLines="0" showRowColHeaders="0" zoomScaleNormal="100" workbookViewId="0">
      <selection activeCell="E7" sqref="E7"/>
    </sheetView>
  </sheetViews>
  <sheetFormatPr defaultColWidth="0" defaultRowHeight="10" zeroHeight="1" x14ac:dyDescent="0.2"/>
  <cols>
    <col min="1" max="1" width="1.453125" style="2" customWidth="1"/>
    <col min="2" max="2" width="16.90625" style="2" bestFit="1" customWidth="1"/>
    <col min="3" max="3" width="13.08984375" style="2" bestFit="1" customWidth="1"/>
    <col min="4" max="4" width="8.453125" style="2" customWidth="1"/>
    <col min="5" max="5" width="14.453125" style="2" bestFit="1" customWidth="1"/>
    <col min="6" max="6" width="8.453125" style="2" customWidth="1"/>
    <col min="7" max="7" width="15.90625" style="2" customWidth="1"/>
    <col min="8" max="8" width="13.54296875" style="2" customWidth="1"/>
    <col min="9" max="9" width="4.26953125" style="2" customWidth="1"/>
    <col min="10" max="11" width="0" style="2" hidden="1" customWidth="1"/>
    <col min="12" max="16384" width="40" style="2" hidden="1"/>
  </cols>
  <sheetData>
    <row r="1" spans="2:8" x14ac:dyDescent="0.2"/>
    <row r="2" spans="2:8" x14ac:dyDescent="0.2"/>
    <row r="3" spans="2:8" x14ac:dyDescent="0.2"/>
    <row r="4" spans="2:8" x14ac:dyDescent="0.2"/>
    <row r="5" spans="2:8" x14ac:dyDescent="0.2"/>
    <row r="6" spans="2:8" ht="2" customHeight="1" x14ac:dyDescent="0.25">
      <c r="B6" s="1"/>
    </row>
    <row r="7" spans="2:8" s="1" customFormat="1" ht="11.5" x14ac:dyDescent="0.25">
      <c r="B7" s="64" t="s">
        <v>30</v>
      </c>
      <c r="C7" s="64" t="s">
        <v>31</v>
      </c>
      <c r="D7" s="64" t="s">
        <v>32</v>
      </c>
      <c r="E7" s="64" t="s">
        <v>33</v>
      </c>
      <c r="F7" s="21"/>
      <c r="G7" s="64" t="s">
        <v>57</v>
      </c>
      <c r="H7" s="37">
        <v>10560</v>
      </c>
    </row>
    <row r="8" spans="2:8" ht="11.5" x14ac:dyDescent="0.25">
      <c r="B8" s="37">
        <v>0</v>
      </c>
      <c r="C8" s="37">
        <v>0</v>
      </c>
      <c r="D8" s="65">
        <v>0.2</v>
      </c>
      <c r="E8" s="37">
        <v>0</v>
      </c>
      <c r="F8" s="40"/>
      <c r="G8" s="66"/>
      <c r="H8" s="66"/>
    </row>
    <row r="9" spans="2:8" ht="11.5" x14ac:dyDescent="0.25">
      <c r="B9" s="67">
        <v>67440.009999999995</v>
      </c>
      <c r="C9" s="37">
        <v>13488</v>
      </c>
      <c r="D9" s="65">
        <v>0.3</v>
      </c>
      <c r="E9" s="67">
        <v>67440</v>
      </c>
      <c r="F9" s="40"/>
      <c r="G9" s="66"/>
      <c r="H9" s="66"/>
    </row>
    <row r="10" spans="2:8" x14ac:dyDescent="0.2">
      <c r="G10" s="16"/>
      <c r="H10" s="17"/>
    </row>
    <row r="11" spans="2:8" x14ac:dyDescent="0.2"/>
  </sheetData>
  <sheetProtection algorithmName="SHA-512" hashValue="5Jpgiy2fJ7EI6YEE0ndm4YE75nI3MLySAIporEYTChEnsTXtTQQJzTV8FyxnSGYx2q0orDC1GirjjvWlFv4jDg==" saltValue="kiSf2Wdo+WuO9Gzg4B71UA==" spinCount="100000" sheet="1" object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26EAB-8CD4-4336-A472-BCDC2DFECE95}">
  <sheetPr codeName="Sheet2"/>
  <dimension ref="A1:A2"/>
  <sheetViews>
    <sheetView workbookViewId="0">
      <selection activeCell="A3" sqref="A3"/>
    </sheetView>
  </sheetViews>
  <sheetFormatPr defaultRowHeight="12.5" x14ac:dyDescent="0.25"/>
  <sheetData>
    <row r="1" spans="1:1" x14ac:dyDescent="0.25">
      <c r="A1" s="15" t="s">
        <v>38</v>
      </c>
    </row>
    <row r="2" spans="1:1" x14ac:dyDescent="0.25">
      <c r="A2" s="15" t="s">
        <v>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40C949-9EA6-4490-9511-95ACD5F0B5DE}">
  <sheetPr codeName="Sheet8"/>
  <dimension ref="A1:B3"/>
  <sheetViews>
    <sheetView workbookViewId="0">
      <selection activeCell="F8" sqref="F8"/>
    </sheetView>
  </sheetViews>
  <sheetFormatPr defaultRowHeight="12.5" x14ac:dyDescent="0.25"/>
  <sheetData>
    <row r="1" spans="1:2" x14ac:dyDescent="0.25">
      <c r="A1" t="s">
        <v>34</v>
      </c>
      <c r="B1" s="14">
        <v>20</v>
      </c>
    </row>
    <row r="2" spans="1:2" x14ac:dyDescent="0.25">
      <c r="A2" t="s">
        <v>35</v>
      </c>
      <c r="B2" s="14">
        <v>80</v>
      </c>
    </row>
    <row r="3" spans="1:2" x14ac:dyDescent="0.25">
      <c r="B3" s="14">
        <v>100</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yracuseOfficeCustomData>{"createMode":"plain_doc","forceRefresh":"0"}</SyracuseOfficeCustomData>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59BC2A-8180-4C32-A69B-6F99E0E59E8D}">
  <ds:schemaRefs/>
</ds:datastoreItem>
</file>

<file path=customXml/itemProps2.xml><?xml version="1.0" encoding="utf-8"?>
<ds:datastoreItem xmlns:ds="http://schemas.openxmlformats.org/officeDocument/2006/customXml" ds:itemID="{86FF5193-8C5B-470C-BACD-CB93C63E5F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FDF505-AC7B-42F0-B4AF-214877F557E0}">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71037282-4172-42af-8e02-c41ee92b0631"/>
    <ds:schemaRef ds:uri="http://purl.org/dc/elements/1.1/"/>
    <ds:schemaRef ds:uri="http://schemas.openxmlformats.org/package/2006/metadata/core-properties"/>
    <ds:schemaRef ds:uri="20291ebb-8fd5-4a4a-b5a6-ec5249e68ab7"/>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1CDCDC42-3F90-4815-8DFE-2B551B44466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Tax Calculation</vt:lpstr>
      <vt:lpstr>Tax_Tables</vt:lpstr>
      <vt:lpstr>Sheet1</vt:lpstr>
      <vt:lpstr>LookUp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Therese</dc:creator>
  <cp:keywords/>
  <dc:description/>
  <cp:lastModifiedBy>Strydom, Ania</cp:lastModifiedBy>
  <cp:revision/>
  <cp:lastPrinted>2020-06-23T11:10:53Z</cp:lastPrinted>
  <dcterms:created xsi:type="dcterms:W3CDTF">2005-03-03T11:13:30Z</dcterms:created>
  <dcterms:modified xsi:type="dcterms:W3CDTF">2022-06-08T10:02:23Z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