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JACQS\Tax Calculators\Nigeria\"/>
    </mc:Choice>
  </mc:AlternateContent>
  <xr:revisionPtr revIDLastSave="0" documentId="13_ncr:1_{145890F2-9321-40BB-902A-87A523F6C752}" xr6:coauthVersionLast="47" xr6:coauthVersionMax="47" xr10:uidLastSave="{00000000-0000-0000-0000-000000000000}"/>
  <bookViews>
    <workbookView xWindow="22932" yWindow="-108" windowWidth="23256" windowHeight="12576" xr2:uid="{00000000-000D-0000-FFFF-FFFF00000000}"/>
  </bookViews>
  <sheets>
    <sheet name="Monthly Calc" sheetId="12" r:id="rId1"/>
    <sheet name="YTD Calc" sheetId="19" r:id="rId2"/>
    <sheet name="YTD Calc with periodic" sheetId="21" state="hidden" r:id="rId3"/>
  </sheets>
  <definedNames>
    <definedName name="QUES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7" i="21" l="1"/>
  <c r="F14" i="21"/>
  <c r="B71" i="21" l="1"/>
  <c r="B70" i="21"/>
  <c r="B69" i="21"/>
  <c r="B68" i="21"/>
  <c r="B67" i="21"/>
  <c r="D66" i="21"/>
  <c r="F66" i="21" s="1"/>
  <c r="B60" i="21"/>
  <c r="B59" i="21"/>
  <c r="B58" i="21"/>
  <c r="B57" i="21"/>
  <c r="B56" i="21"/>
  <c r="F30" i="21"/>
  <c r="F26" i="21"/>
  <c r="F27" i="21" s="1"/>
  <c r="F21" i="21"/>
  <c r="F24" i="21" s="1"/>
  <c r="F32" i="21" s="1"/>
  <c r="F34" i="21" s="1"/>
  <c r="F17" i="21"/>
  <c r="G48" i="21" s="1"/>
  <c r="F24" i="19"/>
  <c r="F17" i="12"/>
  <c r="F20" i="19"/>
  <c r="F17" i="19"/>
  <c r="G45" i="19" s="1"/>
  <c r="F18" i="21" l="1"/>
  <c r="F45" i="21" s="1"/>
  <c r="F15" i="12"/>
  <c r="F35" i="12" s="1"/>
  <c r="F18" i="19"/>
  <c r="F42" i="19" s="1"/>
  <c r="F21" i="19"/>
  <c r="B52" i="19"/>
  <c r="B53" i="19"/>
  <c r="B54" i="19"/>
  <c r="B55" i="19"/>
  <c r="B51" i="19"/>
  <c r="C42" i="12"/>
  <c r="B43" i="12" s="1"/>
  <c r="C43" i="12"/>
  <c r="B44" i="12" s="1"/>
  <c r="C44" i="12"/>
  <c r="B45" i="12" s="1"/>
  <c r="C45" i="12"/>
  <c r="B46" i="12" s="1"/>
  <c r="C41" i="12"/>
  <c r="B42" i="12" s="1"/>
  <c r="F27" i="19"/>
  <c r="F36" i="21" l="1"/>
  <c r="F37" i="21" s="1"/>
  <c r="F38" i="21" s="1"/>
  <c r="F40" i="21" s="1"/>
  <c r="F42" i="21" s="1"/>
  <c r="F22" i="12"/>
  <c r="F29" i="19"/>
  <c r="G36" i="12"/>
  <c r="D69" i="21" l="1"/>
  <c r="F69" i="21" s="1"/>
  <c r="D67" i="21"/>
  <c r="D71" i="21"/>
  <c r="F71" i="21" s="1"/>
  <c r="D68" i="21"/>
  <c r="F68" i="21" s="1"/>
  <c r="D70" i="21"/>
  <c r="F70" i="21" s="1"/>
  <c r="D60" i="21"/>
  <c r="F60" i="21" s="1"/>
  <c r="D55" i="21"/>
  <c r="D57" i="21"/>
  <c r="F57" i="21" s="1"/>
  <c r="D58" i="21"/>
  <c r="F58" i="21" s="1"/>
  <c r="D59" i="21"/>
  <c r="F59" i="21" s="1"/>
  <c r="D56" i="21"/>
  <c r="F56" i="21" s="1"/>
  <c r="F24" i="12"/>
  <c r="F26" i="12"/>
  <c r="F67" i="21" l="1"/>
  <c r="F72" i="21" s="1"/>
  <c r="D72" i="21"/>
  <c r="F55" i="21"/>
  <c r="F61" i="21" s="1"/>
  <c r="F44" i="21" s="1"/>
  <c r="F46" i="21" s="1"/>
  <c r="F48" i="21" s="1"/>
  <c r="D61" i="21"/>
  <c r="F25" i="12"/>
  <c r="F27" i="12" s="1"/>
  <c r="F28" i="12" l="1"/>
  <c r="F30" i="12" s="1"/>
  <c r="F32" i="12" s="1"/>
  <c r="D45" i="12" l="1"/>
  <c r="F45" i="12" s="1"/>
  <c r="D41" i="12"/>
  <c r="F41" i="12" s="1"/>
  <c r="D42" i="12"/>
  <c r="F42" i="12" s="1"/>
  <c r="D43" i="12"/>
  <c r="F43" i="12" s="1"/>
  <c r="D46" i="12"/>
  <c r="D44" i="12"/>
  <c r="F44" i="12" s="1"/>
  <c r="D47" i="12" l="1"/>
  <c r="F46" i="12"/>
  <c r="F47" i="12" s="1"/>
  <c r="F34" i="12" s="1"/>
  <c r="F36" i="12" s="1"/>
  <c r="F31" i="19"/>
  <c r="F33" i="19"/>
  <c r="F34" i="19" s="1"/>
  <c r="F35" i="19" l="1"/>
  <c r="F37" i="19" l="1"/>
  <c r="F39" i="19" l="1"/>
  <c r="D50" i="19" l="1"/>
  <c r="F50" i="19" s="1"/>
  <c r="D54" i="19"/>
  <c r="F54" i="19" s="1"/>
  <c r="D52" i="19"/>
  <c r="F52" i="19" s="1"/>
  <c r="D55" i="19"/>
  <c r="F55" i="19" s="1"/>
  <c r="D51" i="19"/>
  <c r="F51" i="19" s="1"/>
  <c r="D53" i="19"/>
  <c r="F53" i="19" s="1"/>
  <c r="F56" i="19" l="1"/>
  <c r="F41" i="19" s="1"/>
  <c r="F43" i="19" s="1"/>
  <c r="F45" i="19" s="1"/>
  <c r="D5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00000000-0006-0000-0200-000001000000}">
      <text>
        <r>
          <rPr>
            <b/>
            <sz val="9"/>
            <color indexed="81"/>
            <rFont val="Tahoma"/>
            <family val="2"/>
          </rPr>
          <t>Ramakuela, Jacqui:</t>
        </r>
        <r>
          <rPr>
            <sz val="9"/>
            <color indexed="81"/>
            <rFont val="Tahoma"/>
            <family val="2"/>
          </rPr>
          <t xml:space="preserve">
Amount must be greater than 0 but not more than 12.</t>
        </r>
      </text>
    </comment>
    <comment ref="F12" authorId="0" shapeId="0" xr:uid="{A1F1EC02-0D74-4B9C-8E2F-1419E2DFDD51}">
      <text>
        <r>
          <rPr>
            <b/>
            <sz val="9"/>
            <color indexed="81"/>
            <rFont val="Tahoma"/>
            <family val="2"/>
          </rPr>
          <t>Ramakuela, Jacqui:</t>
        </r>
        <r>
          <rPr>
            <sz val="9"/>
            <color indexed="81"/>
            <rFont val="Tahoma"/>
            <family val="2"/>
          </rPr>
          <t xml:space="preserve">
Enter pro-rata annual minimum wage(AMW). 
AMW/12 X months worked</t>
        </r>
      </text>
    </comment>
    <comment ref="F43" authorId="0" shapeId="0" xr:uid="{00000000-0006-0000-0200-000006000000}">
      <text>
        <r>
          <rPr>
            <b/>
            <sz val="9"/>
            <color indexed="81"/>
            <rFont val="Tahoma"/>
            <family val="2"/>
          </rPr>
          <t>Ramakuela, Jacqui:</t>
        </r>
        <r>
          <rPr>
            <sz val="9"/>
            <color indexed="81"/>
            <rFont val="Tahoma"/>
            <family val="2"/>
          </rPr>
          <t xml:space="preserve">
Annual Tax / 12 months x no. of months worked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7BFA4445-DD22-442C-BE97-2CB08494511D}">
      <text>
        <r>
          <rPr>
            <b/>
            <sz val="9"/>
            <color indexed="81"/>
            <rFont val="Tahoma"/>
            <family val="2"/>
          </rPr>
          <t>Ramakuela, Jacqui:</t>
        </r>
        <r>
          <rPr>
            <sz val="9"/>
            <color indexed="81"/>
            <rFont val="Tahoma"/>
            <family val="2"/>
          </rPr>
          <t xml:space="preserve">
Amount must be greater than 0 but not more than 12.</t>
        </r>
      </text>
    </comment>
    <comment ref="F12" authorId="0" shapeId="0" xr:uid="{051CE9DB-996D-4CF8-83EE-C0797547E652}">
      <text>
        <r>
          <rPr>
            <b/>
            <sz val="9"/>
            <color indexed="81"/>
            <rFont val="Tahoma"/>
            <family val="2"/>
          </rPr>
          <t>Ramakuela, Jacqui:</t>
        </r>
        <r>
          <rPr>
            <sz val="9"/>
            <color indexed="81"/>
            <rFont val="Tahoma"/>
            <family val="2"/>
          </rPr>
          <t xml:space="preserve">
Enter pro-rata annual minimum wage(AMW). 
AMW/12 X months worked</t>
        </r>
      </text>
    </comment>
    <comment ref="F46" authorId="0" shapeId="0" xr:uid="{4BBA3A17-04B0-4B86-8998-6CE543952750}">
      <text>
        <r>
          <rPr>
            <b/>
            <sz val="9"/>
            <color indexed="81"/>
            <rFont val="Tahoma"/>
            <family val="2"/>
          </rPr>
          <t>Ramakuela, Jacqui:</t>
        </r>
        <r>
          <rPr>
            <sz val="9"/>
            <color indexed="81"/>
            <rFont val="Tahoma"/>
            <family val="2"/>
          </rPr>
          <t xml:space="preserve">
Annual Tax / 12 months x no. of months worked</t>
        </r>
      </text>
    </comment>
  </commentList>
</comments>
</file>

<file path=xl/sharedStrings.xml><?xml version="1.0" encoding="utf-8"?>
<sst xmlns="http://schemas.openxmlformats.org/spreadsheetml/2006/main" count="118" uniqueCount="59">
  <si>
    <t>Taxable Income</t>
  </si>
  <si>
    <t>Tax rate</t>
  </si>
  <si>
    <t>Tax per bracket</t>
  </si>
  <si>
    <t>PAYE for current period</t>
  </si>
  <si>
    <t xml:space="preserve">Annual Tax Bracket </t>
  </si>
  <si>
    <t>Enter amounts only in the grey fields</t>
  </si>
  <si>
    <t>Naira</t>
  </si>
  <si>
    <t>Gross Income</t>
  </si>
  <si>
    <t>20% Gross Income</t>
  </si>
  <si>
    <t>Plus the higher of 16 667 and 1% of Gross Income</t>
  </si>
  <si>
    <t>1% of Gross Income</t>
  </si>
  <si>
    <t>and above</t>
  </si>
  <si>
    <t>From</t>
  </si>
  <si>
    <t>To</t>
  </si>
  <si>
    <t>PAYE</t>
  </si>
  <si>
    <t>1% minimum Tax</t>
  </si>
  <si>
    <t>Enter number of months worked</t>
  </si>
  <si>
    <t>200000 p.a.</t>
  </si>
  <si>
    <t>Annual tax</t>
  </si>
  <si>
    <t>NIGERIA</t>
  </si>
  <si>
    <t>Less YTD Tax paid from previous periods</t>
  </si>
  <si>
    <t xml:space="preserve"> / 12</t>
  </si>
  <si>
    <t xml:space="preserve">Monthly Tax Bracket </t>
  </si>
  <si>
    <t>Consolidated Relief Allowance</t>
  </si>
  <si>
    <t>Annual Gross Income</t>
  </si>
  <si>
    <t>YTD+ Tax</t>
  </si>
  <si>
    <t>20% Annual Gross Income</t>
  </si>
  <si>
    <t>Plus the higher of 200 000 and 1% of Annual Gross Income</t>
  </si>
  <si>
    <t>Annual Consolidated Relief Allowance</t>
  </si>
  <si>
    <t>Annual Taxable Income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</si>
  <si>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</si>
  <si>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r>
      <t xml:space="preserve">Taxable Income </t>
    </r>
    <r>
      <rPr>
        <i/>
        <sz val="10"/>
        <color theme="0" tint="-0.34998626667073579"/>
        <rFont val="Calibri"/>
        <family val="2"/>
        <scheme val="minor"/>
      </rPr>
      <t>earnings, benefits and CCs</t>
    </r>
  </si>
  <si>
    <r>
      <t xml:space="preserve">Deductions </t>
    </r>
    <r>
      <rPr>
        <i/>
        <sz val="10"/>
        <color theme="0" tint="-0.34998626667073579"/>
        <rFont val="Calibri"/>
        <family val="2"/>
        <scheme val="minor"/>
      </rPr>
      <t>Sixth Schedule(2)</t>
    </r>
  </si>
  <si>
    <r>
      <t xml:space="preserve">YTD+ Deductions </t>
    </r>
    <r>
      <rPr>
        <sz val="10"/>
        <color theme="0" tint="-0.34998626667073579"/>
        <rFont val="Calibri"/>
        <family val="2"/>
        <scheme val="minor"/>
      </rPr>
      <t>Sixth Schedule(2)</t>
    </r>
  </si>
  <si>
    <t>Annual Minimum Tax</t>
  </si>
  <si>
    <t>Total Reliefs/Deductions</t>
  </si>
  <si>
    <t>Total Annual Reliefs /Deductions</t>
  </si>
  <si>
    <t>Minimum wage</t>
  </si>
  <si>
    <t>Annual Other deductions/reliefs</t>
  </si>
  <si>
    <t>NAIRA</t>
  </si>
  <si>
    <t xml:space="preserve">YTD+ Taxable Income </t>
  </si>
  <si>
    <r>
      <t xml:space="preserve">YTD+ Other deductions/reliefs </t>
    </r>
    <r>
      <rPr>
        <i/>
        <sz val="10"/>
        <color theme="0" tint="-0.34998626667073579"/>
        <rFont val="Calibri"/>
        <family val="2"/>
        <scheme val="minor"/>
      </rPr>
      <t>e.g. deductions for home loans</t>
    </r>
  </si>
  <si>
    <t>Taxable Earnings</t>
  </si>
  <si>
    <t>Taxable Benefits &amp; CCs</t>
  </si>
  <si>
    <r>
      <t xml:space="preserve">Exempt income </t>
    </r>
    <r>
      <rPr>
        <i/>
        <sz val="10"/>
        <color theme="0" tint="-0.499984740745262"/>
        <rFont val="Calibri"/>
        <family val="2"/>
        <scheme val="minor"/>
      </rPr>
      <t>(Earnings and benefits)</t>
    </r>
  </si>
  <si>
    <t>Other deductions/reliefs</t>
  </si>
  <si>
    <t>Annual Deductions</t>
  </si>
  <si>
    <t>YTD+ Minimum wage</t>
  </si>
  <si>
    <r>
      <rPr>
        <b/>
        <sz val="11"/>
        <rFont val="Calibri"/>
        <family val="2"/>
        <scheme val="minor"/>
      </rPr>
      <t>Total Income</t>
    </r>
    <r>
      <rPr>
        <sz val="11"/>
        <color theme="0" tint="-0.34998626667073579"/>
        <rFont val="Calibri"/>
        <family val="2"/>
        <scheme val="minor"/>
      </rPr>
      <t xml:space="preserve"> </t>
    </r>
    <r>
      <rPr>
        <i/>
        <sz val="10"/>
        <color theme="0" tint="-0.34998626667073579"/>
        <rFont val="Calibri"/>
        <family val="2"/>
        <scheme val="minor"/>
      </rPr>
      <t>earnings/benefits/CC</t>
    </r>
  </si>
  <si>
    <r>
      <t>YTD+ Total Income</t>
    </r>
    <r>
      <rPr>
        <sz val="11"/>
        <color theme="0" tint="-0.34998626667073579"/>
        <rFont val="Calibri"/>
        <family val="2"/>
        <scheme val="minor"/>
      </rPr>
      <t xml:space="preserve"> </t>
    </r>
    <r>
      <rPr>
        <i/>
        <sz val="10"/>
        <color theme="0" tint="-0.34998626667073579"/>
        <rFont val="Calibri"/>
        <family val="2"/>
        <scheme val="minor"/>
      </rPr>
      <t>earnings/benefits/CC</t>
    </r>
  </si>
  <si>
    <t>Annual Total Income</t>
  </si>
  <si>
    <t>Net Annual Taxable Income</t>
  </si>
  <si>
    <t>Net Taxable Income</t>
  </si>
  <si>
    <t>With periodic</t>
  </si>
  <si>
    <t>without periodic</t>
  </si>
  <si>
    <t>Periodic</t>
  </si>
  <si>
    <t>Annual Taxable Income + Periodic</t>
  </si>
  <si>
    <r>
      <t xml:space="preserve">Monthly Tax Calculator - </t>
    </r>
    <r>
      <rPr>
        <b/>
        <sz val="18"/>
        <rFont val="Calibri"/>
        <family val="2"/>
        <scheme val="minor"/>
      </rPr>
      <t>2022</t>
    </r>
  </si>
  <si>
    <r>
      <t xml:space="preserve">Annual PAYE Calculator - </t>
    </r>
    <r>
      <rPr>
        <b/>
        <sz val="18"/>
        <rFont val="Calibri"/>
        <family val="2"/>
        <scheme val="minor"/>
      </rPr>
      <t>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</si>
</sst>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0"/>
      <name val="Arial"/>
      <family val="2"/>
    </font>
    <font>
      <sz val="10"/>
      <name val="Arial"/>
      <family val="2"/>
    </font>
    <font>
      <b/>
      <sz val="11"/>
      <color theme="3"/>
      <name val="Calibri"/>
      <family val="2"/>
      <scheme val="minor"/>
    </font>
    <font>
      <b/>
      <sz val="11"/>
      <color theme="0"/>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u/>
      <sz val="11"/>
      <name val="Calibri"/>
      <family val="2"/>
      <scheme val="minor"/>
    </font>
    <font>
      <sz val="11"/>
      <color theme="3"/>
      <name val="Calibri"/>
      <family val="2"/>
      <scheme val="minor"/>
    </font>
    <font>
      <sz val="11"/>
      <color theme="1" tint="0.34998626667073579"/>
      <name val="Calibri"/>
      <family val="2"/>
      <scheme val="minor"/>
    </font>
    <font>
      <sz val="11"/>
      <color theme="0" tint="-0.499984740745262"/>
      <name val="Calibri"/>
      <family val="2"/>
      <scheme val="minor"/>
    </font>
    <font>
      <b/>
      <sz val="18"/>
      <name val="Calibri"/>
      <family val="2"/>
      <scheme val="minor"/>
    </font>
    <font>
      <b/>
      <sz val="18"/>
      <color theme="1"/>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sz val="11"/>
      <color theme="0" tint="-0.249977111117893"/>
      <name val="Calibri"/>
      <family val="2"/>
      <scheme val="minor"/>
    </font>
    <font>
      <b/>
      <sz val="11"/>
      <color theme="1"/>
      <name val="Calibri"/>
      <family val="2"/>
      <scheme val="minor"/>
    </font>
    <font>
      <i/>
      <sz val="10"/>
      <color theme="0" tint="-0.499984740745262"/>
      <name val="Calibri"/>
      <family val="2"/>
      <scheme val="minor"/>
    </font>
    <font>
      <i/>
      <sz val="11"/>
      <color theme="0" tint="-0.249977111117893"/>
      <name val="Calibri"/>
      <family val="2"/>
      <scheme val="minor"/>
    </font>
    <font>
      <b/>
      <sz val="14"/>
      <color rgb="FFFF3300"/>
      <name val="Calibri"/>
      <family val="2"/>
      <scheme val="minor"/>
    </font>
    <font>
      <i/>
      <sz val="10"/>
      <color theme="0" tint="-0.34998626667073579"/>
      <name val="Calibri"/>
      <family val="2"/>
      <scheme val="minor"/>
    </font>
    <font>
      <sz val="10"/>
      <color theme="0" tint="-0.34998626667073579"/>
      <name val="Calibri"/>
      <family val="2"/>
      <scheme val="minor"/>
    </font>
    <font>
      <sz val="11"/>
      <color rgb="FFFF0000"/>
      <name val="Calibri"/>
      <family val="2"/>
      <scheme val="minor"/>
    </font>
    <font>
      <sz val="11"/>
      <color theme="0" tint="-0.34998626667073579"/>
      <name val="Calibri"/>
      <family val="2"/>
      <scheme val="minor"/>
    </font>
    <font>
      <b/>
      <sz val="11"/>
      <color rgb="FFFF0000"/>
      <name val="Calibri"/>
      <family val="2"/>
      <scheme val="minor"/>
    </font>
    <font>
      <sz val="11"/>
      <color rgb="FFC0000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2" fillId="0" borderId="0" xfId="0" applyFont="1"/>
    <xf numFmtId="0" fontId="1" fillId="0" borderId="0" xfId="0" applyFont="1"/>
    <xf numFmtId="0" fontId="5" fillId="0" borderId="0" xfId="0" applyFont="1" applyAlignment="1">
      <alignment horizontal="center" vertical="center" wrapText="1"/>
    </xf>
    <xf numFmtId="0" fontId="6"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7" fillId="0" borderId="0" xfId="0" applyFont="1" applyAlignment="1">
      <alignment horizontal="right"/>
    </xf>
    <xf numFmtId="0" fontId="8" fillId="0" borderId="0" xfId="0" applyFont="1"/>
    <xf numFmtId="0" fontId="3" fillId="0" borderId="0" xfId="0" applyFont="1" applyAlignment="1">
      <alignment horizontal="right"/>
    </xf>
    <xf numFmtId="0" fontId="9" fillId="0" borderId="0" xfId="0" applyFont="1"/>
    <xf numFmtId="16" fontId="11" fillId="0" borderId="0" xfId="0" quotePrefix="1" applyNumberFormat="1" applyFont="1" applyAlignment="1">
      <alignment horizontal="center"/>
    </xf>
    <xf numFmtId="16" fontId="12" fillId="0" borderId="0" xfId="0" quotePrefix="1" applyNumberFormat="1" applyFont="1" applyAlignment="1">
      <alignment horizontal="center"/>
    </xf>
    <xf numFmtId="0" fontId="3" fillId="0" borderId="0" xfId="0" quotePrefix="1" applyFont="1" applyAlignment="1">
      <alignment horizontal="right"/>
    </xf>
    <xf numFmtId="4" fontId="12" fillId="0" borderId="0" xfId="0" applyNumberFormat="1" applyFont="1"/>
    <xf numFmtId="0" fontId="12" fillId="0" borderId="0" xfId="0" applyFont="1"/>
    <xf numFmtId="4" fontId="13" fillId="0" borderId="0" xfId="0" applyNumberFormat="1" applyFont="1"/>
    <xf numFmtId="0" fontId="10" fillId="0" borderId="0" xfId="0" applyFont="1"/>
    <xf numFmtId="4" fontId="10" fillId="0" borderId="0" xfId="0" applyNumberFormat="1" applyFont="1"/>
    <xf numFmtId="4" fontId="12" fillId="0" borderId="0" xfId="0" applyNumberFormat="1" applyFont="1" applyAlignment="1">
      <alignment horizontal="left"/>
    </xf>
    <xf numFmtId="4" fontId="14" fillId="0" borderId="0" xfId="0" applyNumberFormat="1" applyFont="1"/>
    <xf numFmtId="4" fontId="3" fillId="0" borderId="0" xfId="0" applyNumberFormat="1" applyFont="1"/>
    <xf numFmtId="0" fontId="11" fillId="0" borderId="0" xfId="0" applyFont="1" applyAlignment="1">
      <alignment horizontal="right"/>
    </xf>
    <xf numFmtId="4" fontId="15" fillId="0" borderId="0" xfId="0" applyNumberFormat="1" applyFont="1"/>
    <xf numFmtId="4" fontId="12" fillId="0" borderId="2" xfId="0" applyNumberFormat="1" applyFont="1" applyBorder="1"/>
    <xf numFmtId="9" fontId="12" fillId="0" borderId="2" xfId="0" applyNumberFormat="1" applyFont="1" applyBorder="1" applyAlignment="1">
      <alignment horizontal="center"/>
    </xf>
    <xf numFmtId="4" fontId="10" fillId="0" borderId="3" xfId="0" applyNumberFormat="1" applyFont="1" applyBorder="1"/>
    <xf numFmtId="3" fontId="10" fillId="0" borderId="1" xfId="0" applyNumberFormat="1" applyFont="1" applyBorder="1" applyAlignment="1">
      <alignment horizontal="center"/>
    </xf>
    <xf numFmtId="4" fontId="12" fillId="2" borderId="2" xfId="0" applyNumberFormat="1" applyFont="1" applyFill="1" applyBorder="1" applyAlignment="1">
      <alignment vertical="center"/>
    </xf>
    <xf numFmtId="4" fontId="17" fillId="0" borderId="0" xfId="0" applyNumberFormat="1" applyFont="1" applyAlignment="1">
      <alignment horizontal="left"/>
    </xf>
    <xf numFmtId="4" fontId="17" fillId="0" borderId="0" xfId="0" applyNumberFormat="1" applyFont="1"/>
    <xf numFmtId="0" fontId="12" fillId="2" borderId="2" xfId="0" applyFont="1" applyFill="1" applyBorder="1" applyAlignment="1">
      <alignment horizontal="right" vertical="center"/>
    </xf>
    <xf numFmtId="4" fontId="12" fillId="2" borderId="6" xfId="0" applyNumberFormat="1" applyFont="1" applyFill="1" applyBorder="1" applyAlignment="1">
      <alignment vertical="center"/>
    </xf>
    <xf numFmtId="4" fontId="12" fillId="0" borderId="6" xfId="0" applyNumberFormat="1" applyFont="1" applyBorder="1"/>
    <xf numFmtId="9" fontId="12" fillId="0" borderId="6" xfId="0" applyNumberFormat="1" applyFont="1" applyBorder="1" applyAlignment="1">
      <alignment horizontal="center"/>
    </xf>
    <xf numFmtId="0" fontId="5" fillId="3" borderId="5" xfId="0" applyFont="1" applyFill="1" applyBorder="1" applyAlignment="1">
      <alignment horizontal="center" vertical="center"/>
    </xf>
    <xf numFmtId="16" fontId="4" fillId="3" borderId="0" xfId="0" quotePrefix="1" applyNumberFormat="1" applyFont="1" applyFill="1" applyAlignment="1">
      <alignment horizontal="right"/>
    </xf>
    <xf numFmtId="16" fontId="12" fillId="0" borderId="0" xfId="0" quotePrefix="1" applyNumberFormat="1" applyFont="1" applyAlignment="1">
      <alignment horizontal="right"/>
    </xf>
    <xf numFmtId="0" fontId="15" fillId="0" borderId="0" xfId="0" quotePrefix="1" applyFont="1" applyAlignment="1">
      <alignment horizontal="right"/>
    </xf>
    <xf numFmtId="0" fontId="18" fillId="0" borderId="0" xfId="0" applyFont="1" applyAlignment="1">
      <alignment vertical="center"/>
    </xf>
    <xf numFmtId="0" fontId="19" fillId="0" borderId="0" xfId="0" applyFont="1"/>
    <xf numFmtId="0" fontId="20" fillId="0" borderId="0" xfId="0" applyFont="1" applyAlignment="1">
      <alignment vertical="center"/>
    </xf>
    <xf numFmtId="2" fontId="21" fillId="0" borderId="0" xfId="0" applyNumberFormat="1" applyFont="1" applyAlignment="1">
      <alignment horizontal="right"/>
    </xf>
    <xf numFmtId="4" fontId="12" fillId="4" borderId="0" xfId="0" applyNumberFormat="1" applyFont="1" applyFill="1" applyProtection="1">
      <protection locked="0"/>
    </xf>
    <xf numFmtId="0" fontId="24" fillId="0" borderId="0" xfId="0" quotePrefix="1" applyFont="1" applyAlignment="1">
      <alignment vertical="center"/>
    </xf>
    <xf numFmtId="0" fontId="11" fillId="0" borderId="0" xfId="0" applyFont="1"/>
    <xf numFmtId="1" fontId="25" fillId="4" borderId="0" xfId="0" applyNumberFormat="1" applyFont="1" applyFill="1" applyAlignment="1" applyProtection="1">
      <alignment vertical="center"/>
      <protection locked="0"/>
    </xf>
    <xf numFmtId="2" fontId="28" fillId="0" borderId="0" xfId="0" applyNumberFormat="1" applyFont="1" applyAlignment="1">
      <alignment horizontal="right"/>
    </xf>
    <xf numFmtId="4" fontId="33" fillId="0" borderId="0" xfId="0" applyNumberFormat="1" applyFont="1"/>
    <xf numFmtId="0" fontId="31" fillId="0" borderId="0" xfId="0" applyFont="1"/>
    <xf numFmtId="4" fontId="5" fillId="5" borderId="0" xfId="0" applyNumberFormat="1" applyFont="1" applyFill="1" applyAlignment="1" applyProtection="1">
      <alignment horizontal="right"/>
      <protection locked="0"/>
    </xf>
    <xf numFmtId="0" fontId="12" fillId="0" borderId="0" xfId="0" applyFont="1" applyFill="1"/>
    <xf numFmtId="0" fontId="10" fillId="0" borderId="0" xfId="0" applyFont="1" applyFill="1"/>
    <xf numFmtId="4" fontId="5" fillId="6" borderId="0" xfId="0" applyNumberFormat="1" applyFont="1" applyFill="1" applyProtection="1">
      <protection locked="0"/>
    </xf>
    <xf numFmtId="4" fontId="12" fillId="0" borderId="1" xfId="0" applyNumberFormat="1" applyFont="1" applyFill="1" applyBorder="1" applyProtection="1"/>
    <xf numFmtId="0" fontId="0" fillId="0" borderId="0" xfId="0" applyProtection="1"/>
    <xf numFmtId="4" fontId="10" fillId="0" borderId="0" xfId="0" applyNumberFormat="1" applyFont="1" applyBorder="1" applyProtection="1"/>
    <xf numFmtId="4" fontId="10" fillId="0" borderId="0" xfId="0" applyNumberFormat="1" applyFont="1" applyProtection="1"/>
    <xf numFmtId="4" fontId="12" fillId="0" borderId="0" xfId="0" applyNumberFormat="1" applyFont="1" applyBorder="1" applyProtection="1"/>
    <xf numFmtId="0" fontId="27" fillId="0" borderId="0" xfId="0" applyFont="1" applyProtection="1"/>
    <xf numFmtId="4" fontId="12" fillId="0" borderId="0" xfId="0" applyNumberFormat="1" applyFont="1" applyProtection="1"/>
    <xf numFmtId="4" fontId="17" fillId="0" borderId="0" xfId="0" applyNumberFormat="1" applyFont="1" applyProtection="1"/>
    <xf numFmtId="4" fontId="10" fillId="0" borderId="1" xfId="0" applyNumberFormat="1" applyFont="1" applyBorder="1" applyProtection="1"/>
    <xf numFmtId="4" fontId="9" fillId="0" borderId="0" xfId="0" applyNumberFormat="1" applyFont="1" applyProtection="1"/>
    <xf numFmtId="0" fontId="31" fillId="0" borderId="0" xfId="0" applyFont="1" applyProtection="1"/>
    <xf numFmtId="2" fontId="0" fillId="0" borderId="0" xfId="0" applyNumberFormat="1" applyAlignment="1" applyProtection="1">
      <alignment vertical="center"/>
    </xf>
    <xf numFmtId="4" fontId="10" fillId="0" borderId="4" xfId="0" applyNumberFormat="1" applyFont="1" applyBorder="1" applyProtection="1"/>
    <xf numFmtId="0" fontId="11" fillId="0" borderId="0" xfId="0" applyFont="1" applyAlignment="1" applyProtection="1">
      <alignment horizontal="right"/>
    </xf>
    <xf numFmtId="0" fontId="5" fillId="3" borderId="5" xfId="0" applyFont="1" applyFill="1" applyBorder="1" applyAlignment="1">
      <alignment horizontal="center" vertical="center"/>
    </xf>
    <xf numFmtId="4" fontId="10" fillId="0" borderId="0" xfId="0" applyNumberFormat="1" applyFont="1" applyBorder="1"/>
    <xf numFmtId="3" fontId="10" fillId="0" borderId="0" xfId="0" applyNumberFormat="1" applyFont="1" applyBorder="1" applyAlignment="1">
      <alignment horizontal="center"/>
    </xf>
    <xf numFmtId="0" fontId="34" fillId="0" borderId="0" xfId="0" applyFont="1"/>
    <xf numFmtId="0" fontId="5" fillId="3" borderId="5" xfId="0" applyFont="1" applyFill="1" applyBorder="1" applyAlignment="1">
      <alignment horizontal="center" vertical="center"/>
    </xf>
    <xf numFmtId="4" fontId="5" fillId="3" borderId="5"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00FF00"/>
      <color rgb="FFFF3300"/>
      <color rgb="FF378165"/>
      <color rgb="FF3F936B"/>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9523</xdr:colOff>
      <xdr:row>0</xdr:row>
      <xdr:rowOff>171450</xdr:rowOff>
    </xdr:from>
    <xdr:to>
      <xdr:col>2</xdr:col>
      <xdr:colOff>177165</xdr:colOff>
      <xdr:row>4</xdr:row>
      <xdr:rowOff>20319</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48" y="171450"/>
          <a:ext cx="1485902" cy="60959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9526</xdr:rowOff>
    </xdr:from>
    <xdr:to>
      <xdr:col>2</xdr:col>
      <xdr:colOff>62865</xdr:colOff>
      <xdr:row>3</xdr:row>
      <xdr:rowOff>134620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200026"/>
          <a:ext cx="1485900" cy="60007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9526</xdr:rowOff>
    </xdr:from>
    <xdr:to>
      <xdr:col>2</xdr:col>
      <xdr:colOff>66675</xdr:colOff>
      <xdr:row>3</xdr:row>
      <xdr:rowOff>133350</xdr:rowOff>
    </xdr:to>
    <xdr:pic>
      <xdr:nvPicPr>
        <xdr:cNvPr id="2" name="Picture 1">
          <a:extLst>
            <a:ext uri="{FF2B5EF4-FFF2-40B4-BE49-F238E27FC236}">
              <a16:creationId xmlns:a16="http://schemas.microsoft.com/office/drawing/2014/main" id="{1C3A3F95-275A-44D0-8406-BE24B5F89A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193676"/>
          <a:ext cx="1558925" cy="59372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55"/>
  <sheetViews>
    <sheetView showGridLines="0" tabSelected="1" topLeftCell="A4" zoomScaleNormal="100" zoomScaleSheetLayoutView="100" workbookViewId="0">
      <selection activeCell="G37" sqref="G37"/>
    </sheetView>
  </sheetViews>
  <sheetFormatPr defaultColWidth="9.08984375" defaultRowHeight="13" x14ac:dyDescent="0.3"/>
  <cols>
    <col min="1" max="1" width="8.6328125" style="10" customWidth="1"/>
    <col min="2" max="6" width="19.6328125" style="11" customWidth="1"/>
    <col min="7" max="7" width="9.90625" style="11" customWidth="1"/>
    <col min="8" max="8" width="18" style="11" customWidth="1"/>
    <col min="9" max="9" width="57" style="11" bestFit="1" customWidth="1"/>
    <col min="10" max="10" width="13.6328125" style="11" customWidth="1"/>
    <col min="11" max="16384" width="9.08984375" style="11"/>
  </cols>
  <sheetData>
    <row r="1" spans="1:21" customFormat="1" ht="14.5" x14ac:dyDescent="0.35">
      <c r="F1" s="5"/>
      <c r="G1" s="5"/>
    </row>
    <row r="2" spans="1:21" customFormat="1" ht="14.5" x14ac:dyDescent="0.35">
      <c r="F2" s="5"/>
      <c r="G2" s="5"/>
    </row>
    <row r="3" spans="1:21" customFormat="1" ht="14.5" x14ac:dyDescent="0.35">
      <c r="F3" s="5"/>
      <c r="G3" s="5"/>
    </row>
    <row r="4" spans="1:21" customFormat="1" ht="14.5" x14ac:dyDescent="0.35">
      <c r="F4" s="5"/>
      <c r="G4" s="5"/>
    </row>
    <row r="5" spans="1:21" customFormat="1" ht="14.5" x14ac:dyDescent="0.35">
      <c r="F5" s="5"/>
      <c r="G5" s="5"/>
    </row>
    <row r="6" spans="1:21" customFormat="1" ht="30" customHeight="1" x14ac:dyDescent="0.65">
      <c r="B6" s="44" t="s">
        <v>57</v>
      </c>
      <c r="C6" s="42"/>
      <c r="D6" s="42"/>
      <c r="E6" s="42"/>
      <c r="F6" s="45" t="s">
        <v>19</v>
      </c>
      <c r="G6" s="5"/>
    </row>
    <row r="7" spans="1:21" customFormat="1" ht="15.75" customHeight="1" x14ac:dyDescent="0.35">
      <c r="F7" s="5"/>
      <c r="G7" s="5"/>
      <c r="T7" s="3"/>
      <c r="U7" s="3"/>
    </row>
    <row r="8" spans="1:21" s="6" customFormat="1" ht="20.25" customHeight="1" x14ac:dyDescent="0.35">
      <c r="B8" s="4" t="s">
        <v>5</v>
      </c>
      <c r="C8" s="4"/>
      <c r="D8" s="4"/>
      <c r="E8" s="4"/>
      <c r="F8" s="7"/>
      <c r="G8" s="7"/>
      <c r="T8" s="8"/>
      <c r="U8" s="9"/>
    </row>
    <row r="9" spans="1:21" customFormat="1" ht="18" customHeight="1" x14ac:dyDescent="0.35">
      <c r="A9" s="12"/>
      <c r="B9" s="13"/>
      <c r="C9" s="13"/>
      <c r="D9" s="13"/>
      <c r="E9" s="13"/>
      <c r="F9" s="39" t="s">
        <v>6</v>
      </c>
      <c r="G9" s="14"/>
      <c r="K9" s="15"/>
    </row>
    <row r="10" spans="1:21" s="6" customFormat="1" ht="18" customHeight="1" x14ac:dyDescent="0.35">
      <c r="B10" s="17" t="s">
        <v>37</v>
      </c>
      <c r="C10" s="4"/>
      <c r="D10" s="4"/>
      <c r="E10" s="4"/>
      <c r="F10" s="56">
        <v>30000</v>
      </c>
      <c r="G10" s="7"/>
      <c r="T10" s="8"/>
      <c r="U10" s="9"/>
    </row>
    <row r="11" spans="1:21" s="6" customFormat="1" ht="18" customHeight="1" x14ac:dyDescent="0.35">
      <c r="B11" s="17"/>
      <c r="C11" s="4"/>
      <c r="D11" s="4"/>
      <c r="E11" s="4"/>
      <c r="F11" s="68"/>
      <c r="G11" s="7"/>
      <c r="T11" s="8"/>
      <c r="U11" s="9"/>
    </row>
    <row r="12" spans="1:21" s="6" customFormat="1" ht="18" customHeight="1" x14ac:dyDescent="0.35">
      <c r="B12" s="17" t="s">
        <v>42</v>
      </c>
      <c r="C12" s="4"/>
      <c r="D12" s="4"/>
      <c r="E12" s="4"/>
      <c r="F12" s="46">
        <v>0</v>
      </c>
      <c r="G12" s="7"/>
      <c r="T12" s="8"/>
      <c r="U12" s="9"/>
    </row>
    <row r="13" spans="1:21" s="6" customFormat="1" ht="18" customHeight="1" x14ac:dyDescent="0.35">
      <c r="B13" s="17" t="s">
        <v>43</v>
      </c>
      <c r="C13" s="4"/>
      <c r="D13" s="4"/>
      <c r="E13" s="4"/>
      <c r="F13" s="46">
        <v>0</v>
      </c>
      <c r="G13" s="7"/>
      <c r="T13" s="8"/>
      <c r="U13" s="9"/>
    </row>
    <row r="14" spans="1:21" s="6" customFormat="1" ht="18" customHeight="1" x14ac:dyDescent="0.35">
      <c r="B14" s="17" t="s">
        <v>44</v>
      </c>
      <c r="C14" s="4"/>
      <c r="D14" s="4"/>
      <c r="E14" s="4"/>
      <c r="F14" s="46">
        <v>0</v>
      </c>
      <c r="G14" s="7"/>
      <c r="T14" s="8"/>
      <c r="U14" s="9"/>
    </row>
    <row r="15" spans="1:21" s="6" customFormat="1" ht="18" customHeight="1" x14ac:dyDescent="0.35">
      <c r="B15" s="54" t="s">
        <v>48</v>
      </c>
      <c r="C15" s="4"/>
      <c r="D15" s="4"/>
      <c r="E15" s="4"/>
      <c r="F15" s="59">
        <f>SUM(F12:F14)</f>
        <v>0</v>
      </c>
      <c r="G15" s="7"/>
      <c r="T15" s="8"/>
      <c r="U15" s="9"/>
    </row>
    <row r="16" spans="1:21" s="6" customFormat="1" ht="18" customHeight="1" x14ac:dyDescent="0.35">
      <c r="B16" s="4"/>
      <c r="C16" s="4"/>
      <c r="D16" s="4"/>
      <c r="E16" s="4"/>
      <c r="F16" s="68"/>
      <c r="G16" s="7"/>
      <c r="T16" s="8"/>
      <c r="U16" s="9"/>
    </row>
    <row r="17" spans="1:21" customFormat="1" ht="18" customHeight="1" x14ac:dyDescent="0.35">
      <c r="A17" s="16"/>
      <c r="B17" s="20" t="s">
        <v>31</v>
      </c>
      <c r="C17" s="17"/>
      <c r="D17" s="17"/>
      <c r="E17" s="17"/>
      <c r="F17" s="60">
        <f>F12+F13</f>
        <v>0</v>
      </c>
      <c r="G17" s="17"/>
      <c r="H17" s="17"/>
      <c r="K17" s="17"/>
    </row>
    <row r="18" spans="1:21" s="6" customFormat="1" ht="18" customHeight="1" x14ac:dyDescent="0.35">
      <c r="B18" s="4"/>
      <c r="C18" s="4"/>
      <c r="D18" s="4"/>
      <c r="E18" s="4"/>
      <c r="F18" s="68"/>
      <c r="G18" s="7"/>
      <c r="H18" s="17"/>
      <c r="T18" s="8"/>
      <c r="U18" s="9"/>
    </row>
    <row r="19" spans="1:21" customFormat="1" ht="18" customHeight="1" x14ac:dyDescent="0.35">
      <c r="A19" s="16"/>
      <c r="B19" s="17" t="s">
        <v>32</v>
      </c>
      <c r="C19" s="21"/>
      <c r="D19" s="21"/>
      <c r="E19" s="21"/>
      <c r="F19" s="46">
        <v>0</v>
      </c>
      <c r="G19" s="17"/>
      <c r="H19" s="17"/>
      <c r="K19" s="17"/>
    </row>
    <row r="20" spans="1:21" customFormat="1" ht="18" customHeight="1" x14ac:dyDescent="0.35">
      <c r="A20" s="16"/>
      <c r="B20" s="17" t="s">
        <v>45</v>
      </c>
      <c r="C20" s="21"/>
      <c r="D20" s="21"/>
      <c r="E20" s="21"/>
      <c r="F20" s="46">
        <v>0</v>
      </c>
      <c r="G20" s="17"/>
      <c r="K20" s="17"/>
    </row>
    <row r="21" spans="1:21" customFormat="1" ht="18" customHeight="1" x14ac:dyDescent="0.35">
      <c r="A21" s="12"/>
      <c r="B21" s="18"/>
      <c r="C21" s="13"/>
      <c r="D21" s="13"/>
      <c r="E21" s="13"/>
      <c r="F21" s="68"/>
      <c r="G21" s="14"/>
      <c r="K21" s="15"/>
    </row>
    <row r="22" spans="1:21" customFormat="1" ht="18" customHeight="1" x14ac:dyDescent="0.35">
      <c r="A22" s="16"/>
      <c r="B22" s="20" t="s">
        <v>7</v>
      </c>
      <c r="C22" s="20"/>
      <c r="D22" s="20"/>
      <c r="E22" s="20"/>
      <c r="F22" s="59">
        <f>IF(F15&gt;F10,IF((F17-F19)&gt;0,F17-F19,0),0)</f>
        <v>0</v>
      </c>
      <c r="G22" s="17"/>
      <c r="K22" s="17"/>
    </row>
    <row r="23" spans="1:21" s="6" customFormat="1" ht="18" customHeight="1" x14ac:dyDescent="0.35">
      <c r="B23" s="4"/>
      <c r="C23" s="4"/>
      <c r="D23" s="4"/>
      <c r="E23" s="4"/>
      <c r="F23" s="68"/>
      <c r="G23" s="7"/>
      <c r="T23" s="8"/>
      <c r="U23" s="9"/>
    </row>
    <row r="24" spans="1:21" customFormat="1" ht="18" customHeight="1" x14ac:dyDescent="0.35">
      <c r="A24" s="16"/>
      <c r="B24" s="22" t="s">
        <v>8</v>
      </c>
      <c r="C24" s="22"/>
      <c r="D24" s="22"/>
      <c r="E24" s="22"/>
      <c r="F24" s="63">
        <f>F22*0.2</f>
        <v>0</v>
      </c>
      <c r="G24" s="17"/>
      <c r="K24" s="17"/>
    </row>
    <row r="25" spans="1:21" customFormat="1" ht="18" hidden="1" customHeight="1" x14ac:dyDescent="0.35">
      <c r="A25" s="16"/>
      <c r="B25" s="32">
        <v>16667</v>
      </c>
      <c r="C25" s="33"/>
      <c r="D25" s="33"/>
      <c r="E25" s="33"/>
      <c r="F25" s="64">
        <f>B25</f>
        <v>16667</v>
      </c>
      <c r="G25" s="17"/>
      <c r="K25" s="17"/>
    </row>
    <row r="26" spans="1:21" customFormat="1" ht="18" hidden="1" customHeight="1" x14ac:dyDescent="0.35">
      <c r="A26" s="16"/>
      <c r="B26" s="33" t="s">
        <v>10</v>
      </c>
      <c r="C26" s="33"/>
      <c r="D26" s="33"/>
      <c r="E26" s="33"/>
      <c r="F26" s="64">
        <f>0.01*F22</f>
        <v>0</v>
      </c>
      <c r="G26" s="17"/>
      <c r="K26" s="17"/>
    </row>
    <row r="27" spans="1:21" customFormat="1" ht="18" customHeight="1" x14ac:dyDescent="0.35">
      <c r="A27" s="16"/>
      <c r="B27" s="17" t="s">
        <v>9</v>
      </c>
      <c r="C27" s="17"/>
      <c r="D27" s="17"/>
      <c r="E27" s="17"/>
      <c r="F27" s="63">
        <f>IF(F22=0,0,IF(F25&gt;F26,F25,F26))</f>
        <v>0</v>
      </c>
      <c r="G27" s="17"/>
      <c r="K27" s="17"/>
    </row>
    <row r="28" spans="1:21" customFormat="1" ht="18" customHeight="1" x14ac:dyDescent="0.35">
      <c r="A28" s="16"/>
      <c r="B28" s="20" t="s">
        <v>23</v>
      </c>
      <c r="C28" s="20"/>
      <c r="D28" s="20"/>
      <c r="E28" s="20"/>
      <c r="F28" s="65">
        <f>F24+F27</f>
        <v>0</v>
      </c>
      <c r="G28" s="23"/>
      <c r="K28" s="23"/>
    </row>
    <row r="29" spans="1:21" s="6" customFormat="1" ht="18" customHeight="1" x14ac:dyDescent="0.35">
      <c r="B29" s="4"/>
      <c r="C29" s="4"/>
      <c r="D29" s="4"/>
      <c r="E29" s="4"/>
      <c r="F29" s="68"/>
      <c r="G29" s="7"/>
      <c r="T29" s="8"/>
      <c r="U29" s="9"/>
    </row>
    <row r="30" spans="1:21" customFormat="1" ht="18" customHeight="1" x14ac:dyDescent="0.35">
      <c r="A30" s="41"/>
      <c r="B30" s="20" t="s">
        <v>35</v>
      </c>
      <c r="C30" s="20"/>
      <c r="D30" s="20"/>
      <c r="E30" s="20"/>
      <c r="F30" s="60">
        <f>F19+F20+F28</f>
        <v>0</v>
      </c>
      <c r="G30" s="17"/>
      <c r="K30" s="17"/>
    </row>
    <row r="31" spans="1:21" s="6" customFormat="1" ht="18" customHeight="1" x14ac:dyDescent="0.35">
      <c r="B31" s="4"/>
      <c r="C31" s="4"/>
      <c r="D31" s="4"/>
      <c r="E31" s="4"/>
      <c r="F31" s="68"/>
      <c r="G31" s="7"/>
      <c r="T31" s="8"/>
      <c r="U31" s="9"/>
    </row>
    <row r="32" spans="1:21" customFormat="1" ht="18" customHeight="1" x14ac:dyDescent="0.35">
      <c r="A32" s="41"/>
      <c r="B32" s="55" t="s">
        <v>52</v>
      </c>
      <c r="C32" s="20"/>
      <c r="D32" s="20"/>
      <c r="E32" s="20"/>
      <c r="F32" s="60">
        <f>IF(F30&gt;=F17,0,F17-F30)</f>
        <v>0</v>
      </c>
      <c r="G32" s="17"/>
      <c r="K32" s="17"/>
    </row>
    <row r="33" spans="1:21" s="6" customFormat="1" ht="18" customHeight="1" x14ac:dyDescent="0.35">
      <c r="B33" s="4"/>
      <c r="C33" s="4"/>
      <c r="D33" s="4"/>
      <c r="E33" s="4"/>
      <c r="F33" s="68"/>
      <c r="G33" s="7"/>
      <c r="T33" s="8"/>
      <c r="U33" s="9"/>
    </row>
    <row r="34" spans="1:21" customFormat="1" ht="18" customHeight="1" x14ac:dyDescent="0.35">
      <c r="A34" s="16"/>
      <c r="B34" s="20" t="s">
        <v>14</v>
      </c>
      <c r="C34" s="20"/>
      <c r="D34" s="20"/>
      <c r="E34" s="20"/>
      <c r="F34" s="60">
        <f>IF(F15&gt;F10,F47,0)</f>
        <v>0</v>
      </c>
      <c r="G34" s="11"/>
      <c r="H34" s="11"/>
    </row>
    <row r="35" spans="1:21" customFormat="1" ht="18" customHeight="1" x14ac:dyDescent="0.35">
      <c r="A35" s="16"/>
      <c r="B35" s="18" t="s">
        <v>15</v>
      </c>
      <c r="C35" s="18"/>
      <c r="D35" s="18"/>
      <c r="E35" s="18"/>
      <c r="F35" s="63">
        <f>F15*0.01</f>
        <v>0</v>
      </c>
      <c r="G35" s="19"/>
    </row>
    <row r="36" spans="1:21" customFormat="1" ht="18" customHeight="1" thickBot="1" x14ac:dyDescent="0.4">
      <c r="A36" s="16"/>
      <c r="B36" s="20" t="s">
        <v>3</v>
      </c>
      <c r="C36" s="20"/>
      <c r="D36" s="20"/>
      <c r="E36" s="20"/>
      <c r="F36" s="69">
        <f>IF(F15&gt;F10,IF(F35&gt;F34,F35,F34),0)</f>
        <v>0</v>
      </c>
      <c r="G36" s="51" t="str">
        <f>IF(F15&gt;F10,".","MINIMUM WAGE EMPLOYEE - NO TAX")</f>
        <v>MINIMUM WAGE EMPLOYEE - NO TAX</v>
      </c>
    </row>
    <row r="37" spans="1:21" customFormat="1" ht="20.25" customHeight="1" thickTop="1" x14ac:dyDescent="0.35">
      <c r="A37" s="16"/>
      <c r="B37" s="20"/>
      <c r="C37" s="20"/>
      <c r="D37" s="20"/>
      <c r="E37" s="20"/>
      <c r="F37" s="70"/>
      <c r="G37" s="24"/>
    </row>
    <row r="38" spans="1:21" customFormat="1" ht="20.25" customHeight="1" x14ac:dyDescent="0.35">
      <c r="A38" s="12"/>
      <c r="B38" s="26"/>
      <c r="C38" s="26"/>
      <c r="D38" s="26"/>
      <c r="E38" s="26"/>
      <c r="F38" s="25"/>
      <c r="G38" s="26"/>
    </row>
    <row r="39" spans="1:21" customFormat="1" ht="20.25" customHeight="1" x14ac:dyDescent="0.35">
      <c r="A39" s="12"/>
      <c r="B39" s="75" t="s">
        <v>22</v>
      </c>
      <c r="C39" s="75"/>
      <c r="D39" s="76" t="s">
        <v>0</v>
      </c>
      <c r="E39" s="76" t="s">
        <v>1</v>
      </c>
      <c r="F39" s="76" t="s">
        <v>2</v>
      </c>
    </row>
    <row r="40" spans="1:21" customFormat="1" ht="20.25" customHeight="1" x14ac:dyDescent="0.35">
      <c r="A40" s="12"/>
      <c r="B40" s="38" t="s">
        <v>12</v>
      </c>
      <c r="C40" s="38" t="s">
        <v>13</v>
      </c>
      <c r="D40" s="76"/>
      <c r="E40" s="76"/>
      <c r="F40" s="76"/>
    </row>
    <row r="41" spans="1:21" customFormat="1" ht="20.25" customHeight="1" x14ac:dyDescent="0.35">
      <c r="A41" s="12"/>
      <c r="B41" s="35">
        <v>0</v>
      </c>
      <c r="C41" s="35">
        <f>'YTD Calc'!C50/12</f>
        <v>25000</v>
      </c>
      <c r="D41" s="36">
        <f>IF(F32&lt;=C41,F32,C41)</f>
        <v>0</v>
      </c>
      <c r="E41" s="37">
        <v>7.0000000000000007E-2</v>
      </c>
      <c r="F41" s="36">
        <f>D41*E41</f>
        <v>0</v>
      </c>
    </row>
    <row r="42" spans="1:21" customFormat="1" ht="20.25" customHeight="1" x14ac:dyDescent="0.35">
      <c r="A42" s="12"/>
      <c r="B42" s="31">
        <f>C41+0.01</f>
        <v>25000.01</v>
      </c>
      <c r="C42" s="35">
        <f>'YTD Calc'!C51/12</f>
        <v>50000</v>
      </c>
      <c r="D42" s="27">
        <f>IF(F$32&gt;=C42,C42-C41,IF(F$32-B42&gt;0,F$32-C41,0))</f>
        <v>0</v>
      </c>
      <c r="E42" s="28">
        <v>0.11</v>
      </c>
      <c r="F42" s="27">
        <f t="shared" ref="F42:F46" si="0">D42*E42</f>
        <v>0</v>
      </c>
    </row>
    <row r="43" spans="1:21" customFormat="1" ht="20.25" customHeight="1" x14ac:dyDescent="0.35">
      <c r="A43" s="12"/>
      <c r="B43" s="31">
        <f t="shared" ref="B43:B46" si="1">C42+0.01</f>
        <v>50000.01</v>
      </c>
      <c r="C43" s="35">
        <f>'YTD Calc'!C52/12</f>
        <v>91666.666666666672</v>
      </c>
      <c r="D43" s="27">
        <f t="shared" ref="D43:D45" si="2">IF(F$32&gt;=C43,C43-C42,IF(F$32-B43&gt;0,F$32-C42,0))</f>
        <v>0</v>
      </c>
      <c r="E43" s="28">
        <v>0.15</v>
      </c>
      <c r="F43" s="27">
        <f t="shared" si="0"/>
        <v>0</v>
      </c>
    </row>
    <row r="44" spans="1:21" customFormat="1" ht="20.25" customHeight="1" x14ac:dyDescent="0.35">
      <c r="A44" s="12"/>
      <c r="B44" s="31">
        <f t="shared" si="1"/>
        <v>91666.676666666666</v>
      </c>
      <c r="C44" s="35">
        <f>'YTD Calc'!C53/12</f>
        <v>133333.33333333334</v>
      </c>
      <c r="D44" s="27">
        <f t="shared" si="2"/>
        <v>0</v>
      </c>
      <c r="E44" s="28">
        <v>0.19</v>
      </c>
      <c r="F44" s="27">
        <f t="shared" si="0"/>
        <v>0</v>
      </c>
    </row>
    <row r="45" spans="1:21" customFormat="1" ht="20.25" customHeight="1" x14ac:dyDescent="0.35">
      <c r="A45" s="12"/>
      <c r="B45" s="31">
        <f t="shared" si="1"/>
        <v>133333.34333333335</v>
      </c>
      <c r="C45" s="35">
        <f>'YTD Calc'!C54/12</f>
        <v>266666.66666666669</v>
      </c>
      <c r="D45" s="27">
        <f t="shared" si="2"/>
        <v>0</v>
      </c>
      <c r="E45" s="28">
        <v>0.21</v>
      </c>
      <c r="F45" s="27">
        <f t="shared" si="0"/>
        <v>0</v>
      </c>
    </row>
    <row r="46" spans="1:21" customFormat="1" ht="20.25" customHeight="1" x14ac:dyDescent="0.35">
      <c r="A46" s="12"/>
      <c r="B46" s="31">
        <f t="shared" si="1"/>
        <v>266666.6766666667</v>
      </c>
      <c r="C46" s="34" t="s">
        <v>11</v>
      </c>
      <c r="D46" s="27">
        <f>IF(F$32&gt;=C46,C46-C45,IF(F$32-B46&gt;0,F$32-C45,0))</f>
        <v>0</v>
      </c>
      <c r="E46" s="28">
        <v>0.24</v>
      </c>
      <c r="F46" s="27">
        <f t="shared" si="0"/>
        <v>0</v>
      </c>
    </row>
    <row r="47" spans="1:21" customFormat="1" ht="20.25" customHeight="1" thickBot="1" x14ac:dyDescent="0.4">
      <c r="A47" s="12"/>
      <c r="B47" s="18"/>
      <c r="C47" s="18"/>
      <c r="D47" s="29">
        <f>SUM(D41:D46)</f>
        <v>0</v>
      </c>
      <c r="E47" s="30"/>
      <c r="F47" s="29">
        <f t="shared" ref="F47" si="3">SUM(F41:F46)</f>
        <v>0</v>
      </c>
    </row>
    <row r="48" spans="1:21" customFormat="1" ht="20.25" customHeight="1" x14ac:dyDescent="0.35">
      <c r="A48" s="12"/>
    </row>
    <row r="49" spans="1:6" customFormat="1" ht="20.25" customHeight="1" x14ac:dyDescent="0.35">
      <c r="A49" s="12"/>
    </row>
    <row r="50" spans="1:6" customFormat="1" ht="20.25" customHeight="1" x14ac:dyDescent="0.35">
      <c r="A50" s="12"/>
      <c r="B50" s="77" t="s">
        <v>30</v>
      </c>
      <c r="C50" s="78"/>
      <c r="D50" s="78"/>
      <c r="E50" s="78"/>
      <c r="F50" s="78"/>
    </row>
    <row r="51" spans="1:6" customFormat="1" ht="20.25" customHeight="1" x14ac:dyDescent="0.35">
      <c r="A51" s="12"/>
      <c r="B51" s="78"/>
      <c r="C51" s="78"/>
      <c r="D51" s="78"/>
      <c r="E51" s="78"/>
      <c r="F51" s="78"/>
    </row>
    <row r="52" spans="1:6" ht="20.25" customHeight="1" x14ac:dyDescent="0.3">
      <c r="B52" s="78"/>
      <c r="C52" s="78"/>
      <c r="D52" s="78"/>
      <c r="E52" s="78"/>
      <c r="F52" s="78"/>
    </row>
    <row r="53" spans="1:6" ht="20.25" customHeight="1" x14ac:dyDescent="0.3">
      <c r="B53" s="78"/>
      <c r="C53" s="78"/>
      <c r="D53" s="78"/>
      <c r="E53" s="78"/>
      <c r="F53" s="78"/>
    </row>
    <row r="54" spans="1:6" ht="20.25" customHeight="1" x14ac:dyDescent="0.3">
      <c r="B54" s="78"/>
      <c r="C54" s="78"/>
      <c r="D54" s="78"/>
      <c r="E54" s="78"/>
      <c r="F54" s="78"/>
    </row>
    <row r="55" spans="1:6" x14ac:dyDescent="0.3">
      <c r="B55" s="78"/>
      <c r="C55" s="78"/>
      <c r="D55" s="78"/>
      <c r="E55" s="78"/>
      <c r="F55" s="78"/>
    </row>
  </sheetData>
  <sheetProtection sheet="1"/>
  <mergeCells count="5">
    <mergeCell ref="B39:C39"/>
    <mergeCell ref="D39:D40"/>
    <mergeCell ref="E39:E40"/>
    <mergeCell ref="F39:F40"/>
    <mergeCell ref="B50:F55"/>
  </mergeCells>
  <dataValidations count="1">
    <dataValidation type="list" allowBlank="1" showErrorMessage="1" errorTitle="QUESTION" error="Please select from the options provided in the drop down list." sqref="F9"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T77"/>
  <sheetViews>
    <sheetView showGridLines="0" topLeftCell="A37" zoomScaleNormal="100" zoomScaleSheetLayoutView="100" workbookViewId="0">
      <selection activeCell="F26" sqref="F26"/>
    </sheetView>
  </sheetViews>
  <sheetFormatPr defaultColWidth="9.08984375" defaultRowHeight="13" x14ac:dyDescent="0.3"/>
  <cols>
    <col min="1" max="1" width="8.6328125" style="10" customWidth="1"/>
    <col min="2" max="2" width="21.36328125" style="11" customWidth="1"/>
    <col min="3" max="5" width="19.6328125" style="11" customWidth="1"/>
    <col min="6" max="6" width="24.90625" style="11" customWidth="1"/>
    <col min="7" max="7" width="6.6328125" style="11" customWidth="1"/>
    <col min="8" max="8" width="24.6328125" style="11" customWidth="1"/>
    <col min="9" max="9" width="13.6328125" style="11" customWidth="1"/>
    <col min="10" max="16384" width="9.08984375" style="11"/>
  </cols>
  <sheetData>
    <row r="1" spans="1:20" customFormat="1" ht="14.5" x14ac:dyDescent="0.35">
      <c r="G1" s="5"/>
    </row>
    <row r="2" spans="1:20" customFormat="1" ht="18.5" x14ac:dyDescent="0.45">
      <c r="F2" s="50"/>
      <c r="G2" s="5"/>
    </row>
    <row r="3" spans="1:20" customFormat="1" ht="18.5" x14ac:dyDescent="0.45">
      <c r="F3" s="50"/>
      <c r="G3" s="5"/>
    </row>
    <row r="4" spans="1:20" customFormat="1" ht="18.5" x14ac:dyDescent="0.45">
      <c r="F4" s="50"/>
      <c r="G4" s="5"/>
    </row>
    <row r="5" spans="1:20" s="43" customFormat="1" ht="30" customHeight="1" x14ac:dyDescent="0.65">
      <c r="B5" s="44" t="s">
        <v>58</v>
      </c>
      <c r="C5" s="42"/>
      <c r="D5" s="42"/>
      <c r="E5" s="42"/>
      <c r="F5" s="45" t="s">
        <v>19</v>
      </c>
    </row>
    <row r="6" spans="1:20" customFormat="1" ht="15.75" customHeight="1" x14ac:dyDescent="0.35">
      <c r="F6" s="5"/>
      <c r="S6" s="3"/>
      <c r="T6" s="3"/>
    </row>
    <row r="7" spans="1:20" s="6" customFormat="1" ht="20.25" customHeight="1" x14ac:dyDescent="0.35">
      <c r="B7" s="4" t="s">
        <v>5</v>
      </c>
      <c r="C7" s="4"/>
      <c r="D7" s="4"/>
      <c r="E7" s="4"/>
      <c r="F7" s="7"/>
      <c r="G7"/>
      <c r="H7"/>
      <c r="S7" s="8"/>
      <c r="T7" s="9"/>
    </row>
    <row r="8" spans="1:20" s="6" customFormat="1" ht="20.25" customHeight="1" x14ac:dyDescent="0.35">
      <c r="B8" s="4"/>
      <c r="C8" s="4"/>
      <c r="D8" s="4"/>
      <c r="E8" s="4"/>
      <c r="F8" s="7"/>
      <c r="G8"/>
      <c r="H8"/>
      <c r="S8" s="8"/>
      <c r="T8" s="9"/>
    </row>
    <row r="9" spans="1:20" s="6" customFormat="1" ht="20.25" customHeight="1" x14ac:dyDescent="0.35">
      <c r="B9" s="17" t="s">
        <v>16</v>
      </c>
      <c r="C9" s="4"/>
      <c r="D9" s="4"/>
      <c r="E9" s="4"/>
      <c r="F9" s="49">
        <v>1</v>
      </c>
      <c r="G9" s="47" t="s">
        <v>21</v>
      </c>
      <c r="H9" s="17"/>
      <c r="S9" s="8"/>
      <c r="T9" s="9"/>
    </row>
    <row r="10" spans="1:20" s="6" customFormat="1" ht="20.25" customHeight="1" x14ac:dyDescent="0.35">
      <c r="B10" s="4"/>
      <c r="C10" s="4"/>
      <c r="D10" s="4"/>
      <c r="E10" s="4"/>
      <c r="F10" s="40"/>
      <c r="G10"/>
      <c r="H10" s="17"/>
      <c r="S10" s="8"/>
      <c r="T10" s="9"/>
    </row>
    <row r="11" spans="1:20" customFormat="1" ht="18" customHeight="1" x14ac:dyDescent="0.35">
      <c r="A11" s="12"/>
      <c r="B11" s="13"/>
      <c r="C11" s="13"/>
      <c r="D11" s="13"/>
      <c r="E11" s="13"/>
      <c r="F11" s="39" t="s">
        <v>39</v>
      </c>
      <c r="H11" s="17"/>
      <c r="J11" s="15"/>
    </row>
    <row r="12" spans="1:20" customFormat="1" ht="18" customHeight="1" x14ac:dyDescent="0.35">
      <c r="A12" s="12"/>
      <c r="B12" s="18" t="s">
        <v>47</v>
      </c>
      <c r="C12" s="13"/>
      <c r="D12" s="13"/>
      <c r="E12" s="13"/>
      <c r="F12" s="53">
        <v>30000</v>
      </c>
      <c r="H12" s="17"/>
      <c r="J12" s="15"/>
    </row>
    <row r="13" spans="1:20" customFormat="1" ht="18" customHeight="1" x14ac:dyDescent="0.35">
      <c r="A13" s="12"/>
      <c r="B13" s="18"/>
      <c r="C13" s="13"/>
      <c r="D13" s="13"/>
      <c r="E13" s="13"/>
      <c r="F13" s="40"/>
      <c r="H13" s="17"/>
      <c r="J13" s="15"/>
    </row>
    <row r="14" spans="1:20" customFormat="1" ht="18" customHeight="1" x14ac:dyDescent="0.35">
      <c r="A14" s="12"/>
      <c r="B14" s="17" t="s">
        <v>42</v>
      </c>
      <c r="C14" s="13"/>
      <c r="D14" s="13"/>
      <c r="E14" s="13"/>
      <c r="F14" s="46">
        <v>0</v>
      </c>
      <c r="H14" s="17"/>
      <c r="J14" s="15"/>
    </row>
    <row r="15" spans="1:20" customFormat="1" ht="18" customHeight="1" x14ac:dyDescent="0.35">
      <c r="A15" s="12"/>
      <c r="B15" s="17" t="s">
        <v>43</v>
      </c>
      <c r="C15" s="13"/>
      <c r="D15" s="13"/>
      <c r="E15" s="13"/>
      <c r="F15" s="46">
        <v>0</v>
      </c>
      <c r="H15" s="17"/>
      <c r="J15" s="15"/>
    </row>
    <row r="16" spans="1:20" customFormat="1" ht="18" customHeight="1" x14ac:dyDescent="0.35">
      <c r="A16" s="12"/>
      <c r="B16" s="17" t="s">
        <v>44</v>
      </c>
      <c r="C16" s="13"/>
      <c r="D16" s="13"/>
      <c r="E16" s="13"/>
      <c r="F16" s="46">
        <v>0</v>
      </c>
      <c r="H16" s="17"/>
      <c r="J16" s="15"/>
    </row>
    <row r="17" spans="1:10" customFormat="1" ht="18" customHeight="1" x14ac:dyDescent="0.35">
      <c r="A17" s="12"/>
      <c r="B17" s="54" t="s">
        <v>49</v>
      </c>
      <c r="C17" s="48"/>
      <c r="D17" s="48"/>
      <c r="E17" s="48"/>
      <c r="F17" s="57">
        <f>SUM(F14:F16)</f>
        <v>0</v>
      </c>
      <c r="G17" s="58"/>
      <c r="H17" s="54"/>
      <c r="J17" s="15"/>
    </row>
    <row r="18" spans="1:10" customFormat="1" ht="18" customHeight="1" x14ac:dyDescent="0.35">
      <c r="A18" s="16"/>
      <c r="B18" s="55" t="s">
        <v>50</v>
      </c>
      <c r="C18" s="20"/>
      <c r="D18" s="20"/>
      <c r="E18" s="20"/>
      <c r="F18" s="59">
        <f>F17*12/F9</f>
        <v>0</v>
      </c>
      <c r="G18" s="58"/>
      <c r="H18" s="4"/>
      <c r="J18" s="17"/>
    </row>
    <row r="19" spans="1:10" customFormat="1" ht="18" customHeight="1" x14ac:dyDescent="0.35">
      <c r="A19" s="12"/>
      <c r="B19" s="18"/>
      <c r="C19" s="13"/>
      <c r="D19" s="13"/>
      <c r="E19" s="13"/>
      <c r="F19" s="60"/>
      <c r="G19" s="58"/>
      <c r="H19" s="20"/>
      <c r="J19" s="15"/>
    </row>
    <row r="20" spans="1:10" customFormat="1" ht="18" customHeight="1" x14ac:dyDescent="0.35">
      <c r="A20" s="16"/>
      <c r="B20" s="17" t="s">
        <v>40</v>
      </c>
      <c r="C20" s="20"/>
      <c r="D20" s="20"/>
      <c r="E20" s="20"/>
      <c r="F20" s="61">
        <f>F14+F15</f>
        <v>0</v>
      </c>
      <c r="G20" s="62"/>
      <c r="H20" s="4"/>
      <c r="J20" s="17"/>
    </row>
    <row r="21" spans="1:10" customFormat="1" ht="18" customHeight="1" x14ac:dyDescent="0.35">
      <c r="A21" s="16"/>
      <c r="B21" s="20" t="s">
        <v>29</v>
      </c>
      <c r="C21" s="20"/>
      <c r="D21" s="20"/>
      <c r="E21" s="20"/>
      <c r="F21" s="59">
        <f>F20*12/F9</f>
        <v>0</v>
      </c>
      <c r="G21" s="58"/>
      <c r="H21" s="17"/>
      <c r="J21" s="17"/>
    </row>
    <row r="22" spans="1:10" customFormat="1" ht="18" customHeight="1" x14ac:dyDescent="0.35">
      <c r="A22" s="16"/>
      <c r="B22" s="20"/>
      <c r="C22" s="20"/>
      <c r="D22" s="20"/>
      <c r="E22" s="20"/>
      <c r="F22" s="59"/>
      <c r="G22" s="58"/>
      <c r="H22" s="17"/>
      <c r="J22" s="17"/>
    </row>
    <row r="23" spans="1:10" customFormat="1" ht="20.25" customHeight="1" x14ac:dyDescent="0.35">
      <c r="A23" s="16"/>
      <c r="B23" s="17" t="s">
        <v>33</v>
      </c>
      <c r="C23" s="17"/>
      <c r="D23" s="17"/>
      <c r="E23" s="17"/>
      <c r="F23" s="46">
        <v>0</v>
      </c>
      <c r="G23" s="58"/>
      <c r="H23" s="18"/>
      <c r="J23" s="17"/>
    </row>
    <row r="24" spans="1:10" customFormat="1" ht="20.25" customHeight="1" x14ac:dyDescent="0.35">
      <c r="A24" s="16"/>
      <c r="B24" s="21" t="s">
        <v>46</v>
      </c>
      <c r="C24" s="21"/>
      <c r="D24" s="17"/>
      <c r="E24" s="17"/>
      <c r="F24" s="60">
        <f>F23*12/F9</f>
        <v>0</v>
      </c>
      <c r="G24" s="58"/>
      <c r="H24" s="20"/>
      <c r="J24" s="17"/>
    </row>
    <row r="25" spans="1:10" customFormat="1" ht="20.25" customHeight="1" x14ac:dyDescent="0.35">
      <c r="A25" s="16"/>
      <c r="B25" s="17"/>
      <c r="C25" s="17"/>
      <c r="D25" s="17"/>
      <c r="E25" s="17"/>
      <c r="F25" s="58"/>
      <c r="G25" s="58"/>
      <c r="H25" s="4"/>
      <c r="J25" s="17"/>
    </row>
    <row r="26" spans="1:10" customFormat="1" ht="20.25" customHeight="1" x14ac:dyDescent="0.35">
      <c r="A26" s="16"/>
      <c r="B26" s="17" t="s">
        <v>41</v>
      </c>
      <c r="C26" s="17"/>
      <c r="D26" s="17"/>
      <c r="E26" s="17"/>
      <c r="F26" s="46">
        <v>0</v>
      </c>
      <c r="G26" s="58"/>
      <c r="H26" s="22"/>
      <c r="J26" s="17"/>
    </row>
    <row r="27" spans="1:10" customFormat="1" ht="20.25" customHeight="1" x14ac:dyDescent="0.35">
      <c r="A27" s="16"/>
      <c r="B27" s="21" t="s">
        <v>38</v>
      </c>
      <c r="C27" s="21"/>
      <c r="D27" s="21"/>
      <c r="E27" s="21"/>
      <c r="F27" s="60">
        <f>F26*12/F9</f>
        <v>0</v>
      </c>
      <c r="G27" s="58"/>
      <c r="H27" s="32"/>
      <c r="J27" s="17"/>
    </row>
    <row r="28" spans="1:10" customFormat="1" ht="20.25" customHeight="1" x14ac:dyDescent="0.35">
      <c r="A28" s="16"/>
      <c r="B28" s="2"/>
      <c r="C28" s="21"/>
      <c r="D28" s="21"/>
      <c r="E28" s="21"/>
      <c r="F28" s="60"/>
      <c r="G28" s="58"/>
      <c r="H28" s="33"/>
      <c r="J28" s="17"/>
    </row>
    <row r="29" spans="1:10" customFormat="1" ht="20.25" customHeight="1" x14ac:dyDescent="0.35">
      <c r="A29" s="16"/>
      <c r="B29" s="20" t="s">
        <v>24</v>
      </c>
      <c r="C29" s="20"/>
      <c r="D29" s="20"/>
      <c r="E29" s="20"/>
      <c r="F29" s="59">
        <f>F21-F24</f>
        <v>0</v>
      </c>
      <c r="G29" s="62"/>
      <c r="H29" s="17"/>
      <c r="J29" s="17"/>
    </row>
    <row r="30" spans="1:10" customFormat="1" ht="20.25" customHeight="1" x14ac:dyDescent="0.35">
      <c r="A30" s="16"/>
      <c r="B30" s="20"/>
      <c r="C30" s="20"/>
      <c r="D30" s="20"/>
      <c r="E30" s="20"/>
      <c r="F30" s="59"/>
      <c r="G30" s="62"/>
      <c r="H30" s="20"/>
      <c r="J30" s="17"/>
    </row>
    <row r="31" spans="1:10" customFormat="1" ht="20.25" customHeight="1" x14ac:dyDescent="0.35">
      <c r="A31" s="16"/>
      <c r="B31" s="22" t="s">
        <v>26</v>
      </c>
      <c r="C31" s="22"/>
      <c r="D31" s="22"/>
      <c r="E31" s="22"/>
      <c r="F31" s="63">
        <f>F29*0.2</f>
        <v>0</v>
      </c>
      <c r="G31" s="58"/>
      <c r="H31" s="4"/>
      <c r="J31" s="17"/>
    </row>
    <row r="32" spans="1:10" customFormat="1" ht="20.25" customHeight="1" x14ac:dyDescent="0.35">
      <c r="A32" s="16"/>
      <c r="B32" s="32" t="s">
        <v>17</v>
      </c>
      <c r="C32" s="33"/>
      <c r="D32" s="33"/>
      <c r="E32" s="33"/>
      <c r="F32" s="64">
        <v>200000</v>
      </c>
      <c r="G32" s="58"/>
      <c r="H32" s="20"/>
      <c r="J32" s="17"/>
    </row>
    <row r="33" spans="1:10" customFormat="1" ht="20.25" customHeight="1" x14ac:dyDescent="0.35">
      <c r="A33" s="16"/>
      <c r="B33" s="33" t="s">
        <v>10</v>
      </c>
      <c r="C33" s="33"/>
      <c r="D33" s="33"/>
      <c r="E33" s="33"/>
      <c r="F33" s="64">
        <f>0.01*F29</f>
        <v>0</v>
      </c>
      <c r="G33" s="58"/>
      <c r="H33" s="4"/>
      <c r="J33" s="17"/>
    </row>
    <row r="34" spans="1:10" customFormat="1" ht="20.25" customHeight="1" x14ac:dyDescent="0.35">
      <c r="A34" s="16"/>
      <c r="B34" s="17" t="s">
        <v>27</v>
      </c>
      <c r="C34" s="17"/>
      <c r="D34" s="17"/>
      <c r="E34" s="17"/>
      <c r="F34" s="63">
        <f>IF(F29=0,0,IF(F32&gt;F33,F32,F33))</f>
        <v>0</v>
      </c>
      <c r="G34" s="58"/>
      <c r="H34" s="55"/>
      <c r="J34" s="17"/>
    </row>
    <row r="35" spans="1:10" customFormat="1" ht="20.25" customHeight="1" x14ac:dyDescent="0.35">
      <c r="A35" s="16"/>
      <c r="B35" s="20" t="s">
        <v>28</v>
      </c>
      <c r="C35" s="18"/>
      <c r="D35" s="18"/>
      <c r="E35" s="18"/>
      <c r="F35" s="65">
        <f>F31+F34</f>
        <v>0</v>
      </c>
      <c r="G35" s="58"/>
      <c r="H35" s="4"/>
      <c r="J35" s="23"/>
    </row>
    <row r="36" spans="1:10" customFormat="1" ht="20.25" customHeight="1" x14ac:dyDescent="0.35">
      <c r="A36" s="16"/>
      <c r="B36" s="20"/>
      <c r="C36" s="20"/>
      <c r="D36" s="20"/>
      <c r="E36" s="20"/>
      <c r="F36" s="60"/>
      <c r="G36" s="58"/>
      <c r="H36" s="20"/>
      <c r="J36" s="17"/>
    </row>
    <row r="37" spans="1:10" customFormat="1" ht="20.25" customHeight="1" x14ac:dyDescent="0.35">
      <c r="A37" s="41"/>
      <c r="B37" s="20" t="s">
        <v>36</v>
      </c>
      <c r="C37" s="20"/>
      <c r="D37" s="20"/>
      <c r="E37" s="20"/>
      <c r="F37" s="60">
        <f>F27+F24+F35</f>
        <v>0</v>
      </c>
      <c r="G37" s="58"/>
      <c r="H37" s="18"/>
      <c r="J37" s="17"/>
    </row>
    <row r="38" spans="1:10" customFormat="1" ht="20.25" customHeight="1" x14ac:dyDescent="0.35">
      <c r="A38" s="41"/>
      <c r="B38" s="18"/>
      <c r="C38" s="18"/>
      <c r="D38" s="18"/>
      <c r="E38" s="18"/>
      <c r="F38" s="63"/>
      <c r="G38" s="58"/>
      <c r="H38" s="20"/>
      <c r="J38" s="17"/>
    </row>
    <row r="39" spans="1:10" customFormat="1" ht="20.25" customHeight="1" x14ac:dyDescent="0.35">
      <c r="A39" s="41"/>
      <c r="B39" s="55" t="s">
        <v>51</v>
      </c>
      <c r="C39" s="20"/>
      <c r="D39" s="20"/>
      <c r="E39" s="20"/>
      <c r="F39" s="60">
        <f>IF(F21&lt;F37,0,F21-F37)</f>
        <v>0</v>
      </c>
      <c r="G39" s="58"/>
      <c r="J39" s="17"/>
    </row>
    <row r="40" spans="1:10" customFormat="1" ht="20.25" customHeight="1" x14ac:dyDescent="0.35">
      <c r="A40" s="41"/>
      <c r="B40" s="20"/>
      <c r="C40" s="20"/>
      <c r="D40" s="20"/>
      <c r="E40" s="20"/>
      <c r="F40" s="60"/>
      <c r="G40" s="58"/>
      <c r="J40" s="17"/>
    </row>
    <row r="41" spans="1:10" customFormat="1" ht="20.25" customHeight="1" x14ac:dyDescent="0.35">
      <c r="A41" s="16"/>
      <c r="B41" s="20" t="s">
        <v>18</v>
      </c>
      <c r="C41" s="20"/>
      <c r="D41" s="20"/>
      <c r="E41" s="20"/>
      <c r="F41" s="60">
        <f>IF(F56&lt;(0.01*F29),0,F56)</f>
        <v>0</v>
      </c>
      <c r="G41" s="58"/>
      <c r="H41" s="52"/>
    </row>
    <row r="42" spans="1:10" customFormat="1" ht="20.25" customHeight="1" x14ac:dyDescent="0.35">
      <c r="A42" s="16"/>
      <c r="B42" s="13" t="s">
        <v>34</v>
      </c>
      <c r="C42" s="20"/>
      <c r="D42" s="20"/>
      <c r="E42" s="20"/>
      <c r="F42" s="66">
        <f>0.01*F18</f>
        <v>0</v>
      </c>
      <c r="G42" s="58"/>
    </row>
    <row r="43" spans="1:10" customFormat="1" ht="20.25" customHeight="1" x14ac:dyDescent="0.35">
      <c r="A43" s="16"/>
      <c r="B43" s="18" t="s">
        <v>25</v>
      </c>
      <c r="C43" s="18"/>
      <c r="D43" s="18"/>
      <c r="E43" s="18"/>
      <c r="F43" s="63">
        <f>IF(F41&lt;F42,F42/12*F9,F41/12*F9)</f>
        <v>0</v>
      </c>
      <c r="G43" s="58"/>
      <c r="H43" s="1"/>
    </row>
    <row r="44" spans="1:10" customFormat="1" ht="20.25" customHeight="1" x14ac:dyDescent="0.35">
      <c r="A44" s="16"/>
      <c r="B44" s="1" t="s">
        <v>20</v>
      </c>
      <c r="C44" s="20"/>
      <c r="D44" s="20"/>
      <c r="E44" s="20"/>
      <c r="F44" s="46">
        <v>0</v>
      </c>
      <c r="G44" s="58"/>
      <c r="H44" s="20"/>
    </row>
    <row r="45" spans="1:10" customFormat="1" ht="20.25" customHeight="1" x14ac:dyDescent="0.35">
      <c r="A45" s="16"/>
      <c r="B45" s="20" t="s">
        <v>3</v>
      </c>
      <c r="C45" s="20"/>
      <c r="D45" s="20"/>
      <c r="E45" s="20"/>
      <c r="F45" s="65">
        <f>IF(F17&gt;F12,F43-F44,0)</f>
        <v>0</v>
      </c>
      <c r="G45" s="67" t="str">
        <f>IF(F17&gt;F12,".","NO TAX. MINIMUM WAGE EMPLOYEE")</f>
        <v>NO TAX. MINIMUM WAGE EMPLOYEE</v>
      </c>
    </row>
    <row r="46" spans="1:10" customFormat="1" ht="20.25" customHeight="1" x14ac:dyDescent="0.35">
      <c r="A46" s="16"/>
      <c r="B46" s="20"/>
      <c r="C46" s="20"/>
      <c r="D46" s="20"/>
      <c r="E46" s="20"/>
      <c r="F46" s="60"/>
      <c r="G46" s="58"/>
    </row>
    <row r="47" spans="1:10" customFormat="1" ht="20.25" customHeight="1" x14ac:dyDescent="0.35">
      <c r="A47" s="12"/>
      <c r="B47" s="26"/>
      <c r="C47" s="26"/>
      <c r="D47" s="26"/>
      <c r="E47" s="26"/>
      <c r="F47" s="25"/>
    </row>
    <row r="48" spans="1:10" customFormat="1" ht="20.25" customHeight="1" x14ac:dyDescent="0.35">
      <c r="A48" s="12"/>
      <c r="B48" s="75" t="s">
        <v>4</v>
      </c>
      <c r="C48" s="75"/>
      <c r="D48" s="76" t="s">
        <v>0</v>
      </c>
      <c r="E48" s="76" t="s">
        <v>1</v>
      </c>
      <c r="F48" s="76" t="s">
        <v>2</v>
      </c>
    </row>
    <row r="49" spans="1:6" customFormat="1" ht="20.25" customHeight="1" x14ac:dyDescent="0.35">
      <c r="A49" s="12"/>
      <c r="B49" s="38" t="s">
        <v>12</v>
      </c>
      <c r="C49" s="38" t="s">
        <v>13</v>
      </c>
      <c r="D49" s="76"/>
      <c r="E49" s="76"/>
      <c r="F49" s="76"/>
    </row>
    <row r="50" spans="1:6" customFormat="1" ht="20.25" customHeight="1" x14ac:dyDescent="0.35">
      <c r="A50" s="12"/>
      <c r="B50" s="35">
        <v>0</v>
      </c>
      <c r="C50" s="35">
        <v>300000</v>
      </c>
      <c r="D50" s="36">
        <f>IF(F39&lt;=C50,F39,C50)</f>
        <v>0</v>
      </c>
      <c r="E50" s="37">
        <v>7.0000000000000007E-2</v>
      </c>
      <c r="F50" s="36">
        <f>D50*E50</f>
        <v>0</v>
      </c>
    </row>
    <row r="51" spans="1:6" customFormat="1" ht="20.25" customHeight="1" x14ac:dyDescent="0.35">
      <c r="A51" s="12"/>
      <c r="B51" s="31">
        <f>C50+0.01</f>
        <v>300000.01</v>
      </c>
      <c r="C51" s="31">
        <v>600000</v>
      </c>
      <c r="D51" s="27">
        <f>IF(F$39&gt;=C51,C51-C50,IF(F$39-B51&gt;0,F$39-C50,0))</f>
        <v>0</v>
      </c>
      <c r="E51" s="28">
        <v>0.11</v>
      </c>
      <c r="F51" s="27">
        <f t="shared" ref="F51:F55" si="0">D51*E51</f>
        <v>0</v>
      </c>
    </row>
    <row r="52" spans="1:6" customFormat="1" ht="20.25" customHeight="1" x14ac:dyDescent="0.35">
      <c r="A52" s="12"/>
      <c r="B52" s="31">
        <f t="shared" ref="B52:B55" si="1">C51+0.01</f>
        <v>600000.01</v>
      </c>
      <c r="C52" s="31">
        <v>1100000</v>
      </c>
      <c r="D52" s="27">
        <f t="shared" ref="D52:D54" si="2">IF(F$39&gt;=C52,C52-C51,IF(F$39-B52&gt;0,F$39-C51,0))</f>
        <v>0</v>
      </c>
      <c r="E52" s="28">
        <v>0.15</v>
      </c>
      <c r="F52" s="27">
        <f t="shared" si="0"/>
        <v>0</v>
      </c>
    </row>
    <row r="53" spans="1:6" customFormat="1" ht="20.25" customHeight="1" x14ac:dyDescent="0.35">
      <c r="A53" s="12"/>
      <c r="B53" s="31">
        <f t="shared" si="1"/>
        <v>1100000.01</v>
      </c>
      <c r="C53" s="31">
        <v>1600000</v>
      </c>
      <c r="D53" s="27">
        <f t="shared" si="2"/>
        <v>0</v>
      </c>
      <c r="E53" s="28">
        <v>0.19</v>
      </c>
      <c r="F53" s="27">
        <f t="shared" si="0"/>
        <v>0</v>
      </c>
    </row>
    <row r="54" spans="1:6" customFormat="1" ht="20.25" customHeight="1" x14ac:dyDescent="0.35">
      <c r="A54" s="12"/>
      <c r="B54" s="31">
        <f t="shared" si="1"/>
        <v>1600000.01</v>
      </c>
      <c r="C54" s="31">
        <v>3200000</v>
      </c>
      <c r="D54" s="27">
        <f t="shared" si="2"/>
        <v>0</v>
      </c>
      <c r="E54" s="28">
        <v>0.21</v>
      </c>
      <c r="F54" s="27">
        <f t="shared" si="0"/>
        <v>0</v>
      </c>
    </row>
    <row r="55" spans="1:6" customFormat="1" ht="20.25" customHeight="1" x14ac:dyDescent="0.35">
      <c r="A55" s="12"/>
      <c r="B55" s="31">
        <f t="shared" si="1"/>
        <v>3200000.01</v>
      </c>
      <c r="C55" s="34" t="s">
        <v>11</v>
      </c>
      <c r="D55" s="27">
        <f>IF(F$39&gt;=C55,C55-C54,IF(F$39-B55&gt;0,F$39-C54,0))</f>
        <v>0</v>
      </c>
      <c r="E55" s="28">
        <v>0.24</v>
      </c>
      <c r="F55" s="27">
        <f t="shared" si="0"/>
        <v>0</v>
      </c>
    </row>
    <row r="56" spans="1:6" customFormat="1" ht="20.25" customHeight="1" thickBot="1" x14ac:dyDescent="0.4">
      <c r="A56" s="12"/>
      <c r="B56" s="18"/>
      <c r="C56" s="18"/>
      <c r="D56" s="29">
        <f>SUM(D50:D55)</f>
        <v>0</v>
      </c>
      <c r="E56" s="30"/>
      <c r="F56" s="29">
        <f t="shared" ref="F56" si="3">SUM(F50:F55)</f>
        <v>0</v>
      </c>
    </row>
    <row r="57" spans="1:6" customFormat="1" ht="20.25" customHeight="1" x14ac:dyDescent="0.35">
      <c r="A57" s="12"/>
    </row>
    <row r="58" spans="1:6" customFormat="1" ht="20.25" customHeight="1" x14ac:dyDescent="0.35">
      <c r="A58" s="12"/>
      <c r="B58" s="77" t="s">
        <v>30</v>
      </c>
      <c r="C58" s="78"/>
      <c r="D58" s="78"/>
      <c r="E58" s="78"/>
      <c r="F58" s="78"/>
    </row>
    <row r="59" spans="1:6" customFormat="1" ht="20.25" customHeight="1" x14ac:dyDescent="0.35">
      <c r="A59" s="12"/>
      <c r="B59" s="78"/>
      <c r="C59" s="78"/>
      <c r="D59" s="78"/>
      <c r="E59" s="78"/>
      <c r="F59" s="78"/>
    </row>
    <row r="60" spans="1:6" ht="20.25" customHeight="1" x14ac:dyDescent="0.3">
      <c r="B60" s="78"/>
      <c r="C60" s="78"/>
      <c r="D60" s="78"/>
      <c r="E60" s="78"/>
      <c r="F60" s="78"/>
    </row>
    <row r="61" spans="1:6" ht="20.25" customHeight="1" x14ac:dyDescent="0.3">
      <c r="B61" s="78"/>
      <c r="C61" s="78"/>
      <c r="D61" s="78"/>
      <c r="E61" s="78"/>
      <c r="F61" s="78"/>
    </row>
    <row r="62" spans="1:6" ht="20.25" customHeight="1" x14ac:dyDescent="0.3">
      <c r="B62" s="78"/>
      <c r="C62" s="78"/>
      <c r="D62" s="78"/>
      <c r="E62" s="78"/>
      <c r="F62" s="78"/>
    </row>
    <row r="63" spans="1:6" ht="20.25" customHeight="1" x14ac:dyDescent="0.3">
      <c r="B63" s="78"/>
      <c r="C63" s="78"/>
      <c r="D63" s="78"/>
      <c r="E63" s="78"/>
      <c r="F63" s="78"/>
    </row>
    <row r="64" spans="1:6" ht="20.25" customHeight="1" x14ac:dyDescent="0.3"/>
    <row r="65" spans="2:20" ht="20.25" customHeight="1" x14ac:dyDescent="0.3"/>
    <row r="66" spans="2:20" ht="20.25" customHeight="1" x14ac:dyDescent="0.3"/>
    <row r="67" spans="2:20" ht="20.25" customHeight="1" x14ac:dyDescent="0.3"/>
    <row r="68" spans="2:20" ht="20.25" customHeight="1" x14ac:dyDescent="0.3"/>
    <row r="69" spans="2:20" ht="20.25" customHeight="1" x14ac:dyDescent="0.3"/>
    <row r="70" spans="2:20" ht="20.25" customHeight="1" x14ac:dyDescent="0.3"/>
    <row r="71" spans="2:20" s="10" customFormat="1" ht="20.25" customHeight="1" x14ac:dyDescent="0.3">
      <c r="B71" s="11"/>
      <c r="C71" s="11"/>
      <c r="D71" s="11"/>
      <c r="E71" s="11"/>
      <c r="F71" s="11"/>
      <c r="G71" s="11"/>
      <c r="H71" s="11"/>
      <c r="I71" s="11"/>
      <c r="J71" s="11"/>
      <c r="K71" s="11"/>
      <c r="L71" s="11"/>
      <c r="M71" s="11"/>
      <c r="N71" s="11"/>
      <c r="O71" s="11"/>
      <c r="P71" s="11"/>
      <c r="Q71" s="11"/>
      <c r="R71" s="11"/>
      <c r="S71" s="11"/>
      <c r="T71" s="11"/>
    </row>
    <row r="72" spans="2:20" s="10" customFormat="1" ht="20.25" customHeight="1" x14ac:dyDescent="0.3">
      <c r="B72" s="11"/>
      <c r="C72" s="11"/>
      <c r="D72" s="11"/>
      <c r="E72" s="11"/>
      <c r="F72" s="11"/>
      <c r="G72" s="11"/>
      <c r="H72" s="11"/>
      <c r="I72" s="11"/>
      <c r="J72" s="11"/>
      <c r="K72" s="11"/>
      <c r="L72" s="11"/>
      <c r="M72" s="11"/>
      <c r="N72" s="11"/>
      <c r="O72" s="11"/>
      <c r="P72" s="11"/>
      <c r="Q72" s="11"/>
      <c r="R72" s="11"/>
      <c r="S72" s="11"/>
      <c r="T72" s="11"/>
    </row>
    <row r="73" spans="2:20" s="10" customFormat="1" ht="20.25" customHeight="1" x14ac:dyDescent="0.3">
      <c r="B73" s="11"/>
      <c r="C73" s="11"/>
      <c r="D73" s="11"/>
      <c r="E73" s="11"/>
      <c r="F73" s="11"/>
      <c r="G73" s="11"/>
      <c r="H73" s="11"/>
      <c r="I73" s="11"/>
      <c r="J73" s="11"/>
      <c r="K73" s="11"/>
      <c r="L73" s="11"/>
      <c r="M73" s="11"/>
      <c r="N73" s="11"/>
      <c r="O73" s="11"/>
      <c r="P73" s="11"/>
      <c r="Q73" s="11"/>
      <c r="R73" s="11"/>
      <c r="S73" s="11"/>
      <c r="T73" s="11"/>
    </row>
    <row r="74" spans="2:20" s="10" customFormat="1" ht="20.25" customHeight="1" x14ac:dyDescent="0.3">
      <c r="B74" s="11"/>
      <c r="C74" s="11"/>
      <c r="D74" s="11"/>
      <c r="E74" s="11"/>
      <c r="F74" s="11"/>
      <c r="G74" s="11"/>
      <c r="H74" s="11"/>
      <c r="I74" s="11"/>
      <c r="J74" s="11"/>
      <c r="K74" s="11"/>
      <c r="L74" s="11"/>
      <c r="M74" s="11"/>
      <c r="N74" s="11"/>
      <c r="O74" s="11"/>
      <c r="P74" s="11"/>
      <c r="Q74" s="11"/>
      <c r="R74" s="11"/>
      <c r="S74" s="11"/>
      <c r="T74" s="11"/>
    </row>
    <row r="75" spans="2:20" s="10" customFormat="1" ht="20.25" customHeight="1" x14ac:dyDescent="0.3">
      <c r="B75" s="11"/>
      <c r="C75" s="11"/>
      <c r="D75" s="11"/>
      <c r="E75" s="11"/>
      <c r="F75" s="11"/>
      <c r="G75" s="11"/>
      <c r="H75" s="11"/>
      <c r="I75" s="11"/>
      <c r="J75" s="11"/>
      <c r="K75" s="11"/>
      <c r="L75" s="11"/>
      <c r="M75" s="11"/>
      <c r="N75" s="11"/>
      <c r="O75" s="11"/>
      <c r="P75" s="11"/>
      <c r="Q75" s="11"/>
      <c r="R75" s="11"/>
      <c r="S75" s="11"/>
      <c r="T75" s="11"/>
    </row>
    <row r="76" spans="2:20" s="10" customFormat="1" ht="20.25" customHeight="1" x14ac:dyDescent="0.3">
      <c r="B76" s="11"/>
      <c r="C76" s="11"/>
      <c r="D76" s="11"/>
      <c r="E76" s="11"/>
      <c r="F76" s="11"/>
      <c r="G76" s="11"/>
      <c r="H76" s="11"/>
      <c r="I76" s="11"/>
      <c r="J76" s="11"/>
      <c r="K76" s="11"/>
      <c r="L76" s="11"/>
      <c r="M76" s="11"/>
      <c r="N76" s="11"/>
      <c r="O76" s="11"/>
      <c r="P76" s="11"/>
      <c r="Q76" s="11"/>
      <c r="R76" s="11"/>
      <c r="S76" s="11"/>
      <c r="T76" s="11"/>
    </row>
    <row r="77" spans="2:20" s="10" customFormat="1" ht="20.25" customHeight="1" x14ac:dyDescent="0.3">
      <c r="B77" s="11"/>
      <c r="C77" s="11"/>
      <c r="D77" s="11"/>
      <c r="E77" s="11"/>
      <c r="F77" s="11"/>
      <c r="G77" s="11"/>
      <c r="H77" s="11"/>
      <c r="I77" s="11"/>
      <c r="J77" s="11"/>
      <c r="K77" s="11"/>
      <c r="L77" s="11"/>
      <c r="M77" s="11"/>
      <c r="N77" s="11"/>
      <c r="O77" s="11"/>
      <c r="P77" s="11"/>
      <c r="Q77" s="11"/>
      <c r="R77" s="11"/>
      <c r="S77" s="11"/>
      <c r="T77" s="11"/>
    </row>
  </sheetData>
  <sheetProtection sheet="1"/>
  <mergeCells count="5">
    <mergeCell ref="B48:C48"/>
    <mergeCell ref="D48:D49"/>
    <mergeCell ref="E48:E49"/>
    <mergeCell ref="F48:F49"/>
    <mergeCell ref="B58:F63"/>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4543D-46B2-4378-A535-AF59663F591B}">
  <sheetPr>
    <tabColor rgb="FF00B0F0"/>
  </sheetPr>
  <dimension ref="A1:T75"/>
  <sheetViews>
    <sheetView showGridLines="0" zoomScaleNormal="100" zoomScaleSheetLayoutView="100" workbookViewId="0">
      <selection activeCell="C14" sqref="C14"/>
    </sheetView>
  </sheetViews>
  <sheetFormatPr defaultColWidth="9.08984375" defaultRowHeight="13" x14ac:dyDescent="0.3"/>
  <cols>
    <col min="1" max="1" width="4.54296875" style="10" customWidth="1"/>
    <col min="2" max="2" width="21.36328125" style="11" customWidth="1"/>
    <col min="3" max="5" width="19.6328125" style="11" customWidth="1"/>
    <col min="6" max="6" width="24.90625" style="11" customWidth="1"/>
    <col min="7" max="7" width="6.6328125" style="11" customWidth="1"/>
    <col min="8" max="8" width="24.6328125" style="11" customWidth="1"/>
    <col min="9" max="9" width="13.6328125" style="11" customWidth="1"/>
    <col min="10" max="16384" width="9.08984375" style="11"/>
  </cols>
  <sheetData>
    <row r="1" spans="1:20" customFormat="1" ht="14.5" x14ac:dyDescent="0.35">
      <c r="G1" s="5"/>
    </row>
    <row r="2" spans="1:20" customFormat="1" ht="18.5" x14ac:dyDescent="0.45">
      <c r="F2" s="50"/>
      <c r="G2" s="5"/>
    </row>
    <row r="3" spans="1:20" customFormat="1" ht="18.5" x14ac:dyDescent="0.45">
      <c r="F3" s="50"/>
      <c r="G3" s="5"/>
    </row>
    <row r="4" spans="1:20" customFormat="1" ht="18.5" x14ac:dyDescent="0.45">
      <c r="F4" s="50"/>
      <c r="G4" s="5"/>
    </row>
    <row r="5" spans="1:20" s="43" customFormat="1" ht="30" customHeight="1" x14ac:dyDescent="0.65">
      <c r="B5" s="44" t="s">
        <v>58</v>
      </c>
      <c r="C5" s="42"/>
      <c r="D5" s="42"/>
      <c r="E5" s="42"/>
      <c r="F5" s="45" t="s">
        <v>19</v>
      </c>
    </row>
    <row r="6" spans="1:20" customFormat="1" ht="15.75" customHeight="1" x14ac:dyDescent="0.35">
      <c r="B6" s="74" t="s">
        <v>55</v>
      </c>
      <c r="F6" s="5"/>
      <c r="S6" s="3"/>
      <c r="T6" s="3"/>
    </row>
    <row r="7" spans="1:20" s="6" customFormat="1" ht="20.25" customHeight="1" x14ac:dyDescent="0.35">
      <c r="B7" s="4" t="s">
        <v>5</v>
      </c>
      <c r="C7" s="4"/>
      <c r="D7" s="4"/>
      <c r="E7" s="4"/>
      <c r="F7" s="7"/>
      <c r="G7"/>
      <c r="H7"/>
      <c r="S7" s="8"/>
      <c r="T7" s="9"/>
    </row>
    <row r="8" spans="1:20" s="6" customFormat="1" ht="20.25" customHeight="1" x14ac:dyDescent="0.35">
      <c r="B8" s="4"/>
      <c r="C8" s="4"/>
      <c r="D8" s="4"/>
      <c r="E8" s="4"/>
      <c r="F8" s="7"/>
      <c r="G8"/>
      <c r="H8"/>
      <c r="S8" s="8"/>
      <c r="T8" s="9"/>
    </row>
    <row r="9" spans="1:20" s="6" customFormat="1" ht="20.25" customHeight="1" x14ac:dyDescent="0.35">
      <c r="B9" s="17" t="s">
        <v>16</v>
      </c>
      <c r="C9" s="4"/>
      <c r="D9" s="4"/>
      <c r="E9" s="4"/>
      <c r="F9" s="49">
        <v>11</v>
      </c>
      <c r="G9" s="47" t="s">
        <v>21</v>
      </c>
      <c r="H9" s="17"/>
      <c r="S9" s="8"/>
      <c r="T9" s="9"/>
    </row>
    <row r="10" spans="1:20" s="6" customFormat="1" ht="20.25" hidden="1" customHeight="1" x14ac:dyDescent="0.35">
      <c r="B10" s="4"/>
      <c r="C10" s="4"/>
      <c r="D10" s="4"/>
      <c r="E10" s="4"/>
      <c r="F10" s="40"/>
      <c r="G10"/>
      <c r="H10" s="17"/>
      <c r="S10" s="8"/>
      <c r="T10" s="9"/>
    </row>
    <row r="11" spans="1:20" customFormat="1" ht="18" hidden="1" customHeight="1" x14ac:dyDescent="0.35">
      <c r="A11" s="12"/>
      <c r="B11" s="13"/>
      <c r="C11" s="13"/>
      <c r="D11" s="13"/>
      <c r="E11" s="13"/>
      <c r="F11" s="39" t="s">
        <v>39</v>
      </c>
      <c r="H11" s="17"/>
      <c r="J11" s="15"/>
    </row>
    <row r="12" spans="1:20" customFormat="1" ht="18" hidden="1" customHeight="1" x14ac:dyDescent="0.35">
      <c r="A12" s="12"/>
      <c r="B12" s="18" t="s">
        <v>47</v>
      </c>
      <c r="C12" s="13"/>
      <c r="D12" s="13"/>
      <c r="E12" s="13"/>
      <c r="F12" s="53">
        <v>30000</v>
      </c>
      <c r="H12" s="17"/>
      <c r="J12" s="15"/>
    </row>
    <row r="13" spans="1:20" customFormat="1" ht="18" hidden="1" customHeight="1" x14ac:dyDescent="0.35">
      <c r="A13" s="12"/>
      <c r="B13" s="18"/>
      <c r="C13" s="13"/>
      <c r="D13" s="13"/>
      <c r="E13" s="13"/>
      <c r="F13" s="40"/>
      <c r="H13" s="17"/>
      <c r="J13" s="15"/>
    </row>
    <row r="14" spans="1:20" customFormat="1" ht="18" customHeight="1" x14ac:dyDescent="0.35">
      <c r="A14" s="12"/>
      <c r="B14" s="17" t="s">
        <v>42</v>
      </c>
      <c r="C14" s="13"/>
      <c r="D14" s="13"/>
      <c r="E14" s="13"/>
      <c r="F14" s="46">
        <f>100000*F9</f>
        <v>1100000</v>
      </c>
      <c r="H14" s="17"/>
      <c r="J14" s="15"/>
    </row>
    <row r="15" spans="1:20" customFormat="1" ht="18" hidden="1" customHeight="1" x14ac:dyDescent="0.35">
      <c r="A15" s="12"/>
      <c r="B15" s="17" t="s">
        <v>43</v>
      </c>
      <c r="C15" s="13"/>
      <c r="D15" s="13"/>
      <c r="E15" s="13"/>
      <c r="F15" s="46">
        <v>0</v>
      </c>
      <c r="H15" s="17"/>
      <c r="J15" s="15"/>
    </row>
    <row r="16" spans="1:20" customFormat="1" ht="18" hidden="1" customHeight="1" x14ac:dyDescent="0.35">
      <c r="A16" s="12"/>
      <c r="B16" s="17" t="s">
        <v>44</v>
      </c>
      <c r="C16" s="13"/>
      <c r="D16" s="13"/>
      <c r="E16" s="13"/>
      <c r="F16" s="46">
        <v>0</v>
      </c>
      <c r="H16" s="17"/>
      <c r="J16" s="15"/>
    </row>
    <row r="17" spans="1:10" customFormat="1" ht="18" hidden="1" customHeight="1" x14ac:dyDescent="0.35">
      <c r="A17" s="12"/>
      <c r="B17" s="54" t="s">
        <v>49</v>
      </c>
      <c r="C17" s="48"/>
      <c r="D17" s="48"/>
      <c r="E17" s="48"/>
      <c r="F17" s="57">
        <f>SUM(F14:F16)</f>
        <v>1100000</v>
      </c>
      <c r="G17" s="58"/>
      <c r="H17" s="54"/>
      <c r="J17" s="15"/>
    </row>
    <row r="18" spans="1:10" customFormat="1" ht="18" hidden="1" customHeight="1" x14ac:dyDescent="0.35">
      <c r="A18" s="16"/>
      <c r="B18" s="55" t="s">
        <v>50</v>
      </c>
      <c r="C18" s="20"/>
      <c r="D18" s="20"/>
      <c r="E18" s="20"/>
      <c r="F18" s="59">
        <f>F17*12/F9</f>
        <v>1200000</v>
      </c>
      <c r="G18" s="58"/>
      <c r="H18" s="4"/>
      <c r="J18" s="17"/>
    </row>
    <row r="19" spans="1:10" customFormat="1" ht="18" hidden="1" customHeight="1" x14ac:dyDescent="0.35">
      <c r="A19" s="12"/>
      <c r="B19" s="18"/>
      <c r="C19" s="13"/>
      <c r="D19" s="13"/>
      <c r="E19" s="13"/>
      <c r="F19" s="60"/>
      <c r="G19" s="58"/>
      <c r="H19" s="20"/>
      <c r="J19" s="15"/>
    </row>
    <row r="20" spans="1:10" customFormat="1" ht="18" customHeight="1" x14ac:dyDescent="0.35">
      <c r="A20" s="12"/>
      <c r="B20" s="18"/>
      <c r="C20" s="13"/>
      <c r="D20" s="13"/>
      <c r="E20" s="13"/>
      <c r="F20" s="60"/>
      <c r="G20" s="58"/>
      <c r="H20" s="20"/>
      <c r="J20" s="15"/>
    </row>
    <row r="21" spans="1:10" customFormat="1" ht="18" customHeight="1" x14ac:dyDescent="0.35">
      <c r="A21" s="16"/>
      <c r="B21" s="17" t="s">
        <v>40</v>
      </c>
      <c r="C21" s="20"/>
      <c r="D21" s="20"/>
      <c r="E21" s="20"/>
      <c r="F21" s="61">
        <f>F14+F15</f>
        <v>1100000</v>
      </c>
      <c r="G21" s="62"/>
      <c r="H21" s="4"/>
      <c r="J21" s="17"/>
    </row>
    <row r="22" spans="1:10" customFormat="1" ht="18" customHeight="1" x14ac:dyDescent="0.35">
      <c r="A22" s="16"/>
      <c r="B22" s="17" t="s">
        <v>55</v>
      </c>
      <c r="C22" s="20"/>
      <c r="D22" s="20"/>
      <c r="E22" s="20"/>
      <c r="F22" s="46">
        <v>50000</v>
      </c>
      <c r="G22" s="62"/>
      <c r="H22" s="4"/>
      <c r="J22" s="17"/>
    </row>
    <row r="23" spans="1:10" customFormat="1" ht="18" customHeight="1" x14ac:dyDescent="0.35">
      <c r="A23" s="16"/>
      <c r="B23" s="17"/>
      <c r="C23" s="20"/>
      <c r="D23" s="20"/>
      <c r="E23" s="20"/>
      <c r="F23" s="59"/>
      <c r="G23" s="62"/>
      <c r="H23" s="4"/>
      <c r="J23" s="17"/>
    </row>
    <row r="24" spans="1:10" customFormat="1" ht="18" customHeight="1" x14ac:dyDescent="0.35">
      <c r="A24" s="16"/>
      <c r="B24" s="20" t="s">
        <v>56</v>
      </c>
      <c r="C24" s="20"/>
      <c r="D24" s="20"/>
      <c r="E24" s="20"/>
      <c r="F24" s="59">
        <f>(F21*12/F9)+F22</f>
        <v>1250000</v>
      </c>
      <c r="G24" s="58"/>
      <c r="H24" s="17"/>
      <c r="J24" s="17"/>
    </row>
    <row r="25" spans="1:10" customFormat="1" ht="18" customHeight="1" x14ac:dyDescent="0.35">
      <c r="A25" s="16"/>
      <c r="B25" s="20"/>
      <c r="C25" s="20"/>
      <c r="D25" s="20"/>
      <c r="E25" s="20"/>
      <c r="F25" s="59"/>
      <c r="G25" s="58"/>
      <c r="H25" s="17"/>
      <c r="J25" s="17"/>
    </row>
    <row r="26" spans="1:10" customFormat="1" ht="20.25" customHeight="1" x14ac:dyDescent="0.35">
      <c r="A26" s="16"/>
      <c r="B26" s="17" t="s">
        <v>33</v>
      </c>
      <c r="C26" s="17"/>
      <c r="D26" s="17"/>
      <c r="E26" s="17"/>
      <c r="F26" s="46">
        <f>10000*F9</f>
        <v>110000</v>
      </c>
      <c r="G26" s="58"/>
      <c r="H26" s="18"/>
      <c r="J26" s="17"/>
    </row>
    <row r="27" spans="1:10" customFormat="1" ht="20.25" hidden="1" customHeight="1" x14ac:dyDescent="0.35">
      <c r="A27" s="16"/>
      <c r="B27" s="21" t="s">
        <v>46</v>
      </c>
      <c r="C27" s="21"/>
      <c r="D27" s="17"/>
      <c r="E27" s="17"/>
      <c r="F27" s="60">
        <f>F26*12/F9</f>
        <v>120000</v>
      </c>
      <c r="G27" s="58"/>
      <c r="H27" s="20"/>
      <c r="J27" s="17"/>
    </row>
    <row r="28" spans="1:10" customFormat="1" ht="20.25" hidden="1" customHeight="1" x14ac:dyDescent="0.35">
      <c r="A28" s="16"/>
      <c r="B28" s="17"/>
      <c r="C28" s="17"/>
      <c r="D28" s="17"/>
      <c r="E28" s="17"/>
      <c r="F28" s="58"/>
      <c r="G28" s="58"/>
      <c r="H28" s="4"/>
      <c r="J28" s="17"/>
    </row>
    <row r="29" spans="1:10" customFormat="1" ht="20.25" hidden="1" customHeight="1" x14ac:dyDescent="0.35">
      <c r="A29" s="16"/>
      <c r="B29" s="17" t="s">
        <v>41</v>
      </c>
      <c r="C29" s="17"/>
      <c r="D29" s="17"/>
      <c r="E29" s="17"/>
      <c r="F29" s="46">
        <v>0</v>
      </c>
      <c r="G29" s="58"/>
      <c r="H29" s="22"/>
      <c r="J29" s="17"/>
    </row>
    <row r="30" spans="1:10" customFormat="1" ht="20.25" hidden="1" customHeight="1" x14ac:dyDescent="0.35">
      <c r="A30" s="16"/>
      <c r="B30" s="21" t="s">
        <v>38</v>
      </c>
      <c r="C30" s="21"/>
      <c r="D30" s="21"/>
      <c r="E30" s="21"/>
      <c r="F30" s="60">
        <f>F29*12/F9</f>
        <v>0</v>
      </c>
      <c r="G30" s="58"/>
      <c r="H30" s="32"/>
      <c r="J30" s="17"/>
    </row>
    <row r="31" spans="1:10" customFormat="1" ht="20.25" hidden="1" customHeight="1" x14ac:dyDescent="0.35">
      <c r="A31" s="16"/>
      <c r="B31" s="2"/>
      <c r="C31" s="21"/>
      <c r="D31" s="21"/>
      <c r="E31" s="21"/>
      <c r="F31" s="60"/>
      <c r="G31" s="58"/>
      <c r="H31" s="33"/>
      <c r="J31" s="17"/>
    </row>
    <row r="32" spans="1:10" customFormat="1" ht="20.25" hidden="1" customHeight="1" x14ac:dyDescent="0.35">
      <c r="A32" s="16"/>
      <c r="B32" s="20" t="s">
        <v>24</v>
      </c>
      <c r="C32" s="20"/>
      <c r="D32" s="20"/>
      <c r="E32" s="20"/>
      <c r="F32" s="59">
        <f>F24-F27</f>
        <v>1130000</v>
      </c>
      <c r="G32" s="62"/>
      <c r="H32" s="17"/>
      <c r="J32" s="17"/>
    </row>
    <row r="33" spans="1:10" customFormat="1" ht="20.25" hidden="1" customHeight="1" x14ac:dyDescent="0.35">
      <c r="A33" s="16"/>
      <c r="B33" s="20"/>
      <c r="C33" s="20"/>
      <c r="D33" s="20"/>
      <c r="E33" s="20"/>
      <c r="F33" s="59"/>
      <c r="G33" s="62"/>
      <c r="H33" s="20"/>
      <c r="J33" s="17"/>
    </row>
    <row r="34" spans="1:10" customFormat="1" ht="20.25" hidden="1" customHeight="1" x14ac:dyDescent="0.35">
      <c r="A34" s="16"/>
      <c r="B34" s="22" t="s">
        <v>26</v>
      </c>
      <c r="C34" s="22"/>
      <c r="D34" s="22"/>
      <c r="E34" s="22"/>
      <c r="F34" s="63">
        <f>F32*0.2</f>
        <v>226000</v>
      </c>
      <c r="G34" s="58"/>
      <c r="H34" s="4"/>
      <c r="J34" s="17"/>
    </row>
    <row r="35" spans="1:10" customFormat="1" ht="20.25" hidden="1" customHeight="1" x14ac:dyDescent="0.35">
      <c r="A35" s="16"/>
      <c r="B35" s="32" t="s">
        <v>17</v>
      </c>
      <c r="C35" s="33"/>
      <c r="D35" s="33"/>
      <c r="E35" s="33"/>
      <c r="F35" s="64">
        <v>200000</v>
      </c>
      <c r="G35" s="58"/>
      <c r="H35" s="20"/>
      <c r="J35" s="17"/>
    </row>
    <row r="36" spans="1:10" customFormat="1" ht="20.25" hidden="1" customHeight="1" x14ac:dyDescent="0.35">
      <c r="A36" s="16"/>
      <c r="B36" s="33" t="s">
        <v>10</v>
      </c>
      <c r="C36" s="33"/>
      <c r="D36" s="33"/>
      <c r="E36" s="33"/>
      <c r="F36" s="64">
        <f>0.01*F32</f>
        <v>11300</v>
      </c>
      <c r="G36" s="58"/>
      <c r="H36" s="4"/>
      <c r="J36" s="17"/>
    </row>
    <row r="37" spans="1:10" customFormat="1" ht="20.25" hidden="1" customHeight="1" x14ac:dyDescent="0.35">
      <c r="A37" s="16"/>
      <c r="B37" s="17" t="s">
        <v>27</v>
      </c>
      <c r="C37" s="17"/>
      <c r="D37" s="17"/>
      <c r="E37" s="17"/>
      <c r="F37" s="63">
        <f>IF(F32=0,0,IF(F35&gt;F36,F35,F36))</f>
        <v>200000</v>
      </c>
      <c r="G37" s="58"/>
      <c r="H37" s="55"/>
      <c r="J37" s="17"/>
    </row>
    <row r="38" spans="1:10" customFormat="1" ht="20.25" hidden="1" customHeight="1" x14ac:dyDescent="0.35">
      <c r="A38" s="16"/>
      <c r="B38" s="20" t="s">
        <v>28</v>
      </c>
      <c r="C38" s="18"/>
      <c r="D38" s="18"/>
      <c r="E38" s="18"/>
      <c r="F38" s="65">
        <f>F34+F37</f>
        <v>426000</v>
      </c>
      <c r="G38" s="58"/>
      <c r="H38" s="4"/>
      <c r="J38" s="23"/>
    </row>
    <row r="39" spans="1:10" customFormat="1" ht="20.25" hidden="1" customHeight="1" x14ac:dyDescent="0.35">
      <c r="A39" s="16"/>
      <c r="B39" s="20"/>
      <c r="C39" s="20"/>
      <c r="D39" s="20"/>
      <c r="E39" s="20"/>
      <c r="F39" s="60"/>
      <c r="G39" s="58"/>
      <c r="H39" s="20"/>
      <c r="J39" s="17"/>
    </row>
    <row r="40" spans="1:10" customFormat="1" ht="20.25" hidden="1" customHeight="1" x14ac:dyDescent="0.35">
      <c r="A40" s="41"/>
      <c r="B40" s="20" t="s">
        <v>36</v>
      </c>
      <c r="C40" s="20"/>
      <c r="D40" s="20"/>
      <c r="E40" s="20"/>
      <c r="F40" s="60">
        <f>F30+F27+F38</f>
        <v>546000</v>
      </c>
      <c r="G40" s="58"/>
      <c r="H40" s="18"/>
      <c r="J40" s="17"/>
    </row>
    <row r="41" spans="1:10" customFormat="1" ht="20.25" hidden="1" customHeight="1" x14ac:dyDescent="0.35">
      <c r="A41" s="41"/>
      <c r="B41" s="18"/>
      <c r="C41" s="18"/>
      <c r="D41" s="18"/>
      <c r="E41" s="18"/>
      <c r="F41" s="63"/>
      <c r="G41" s="58"/>
      <c r="H41" s="20"/>
      <c r="J41" s="17"/>
    </row>
    <row r="42" spans="1:10" customFormat="1" ht="20.25" hidden="1" customHeight="1" x14ac:dyDescent="0.35">
      <c r="A42" s="41"/>
      <c r="B42" s="55" t="s">
        <v>51</v>
      </c>
      <c r="C42" s="20"/>
      <c r="D42" s="20"/>
      <c r="E42" s="20"/>
      <c r="F42" s="60">
        <f>IF(F24&lt;F40,0,F24-F40)</f>
        <v>704000</v>
      </c>
      <c r="G42" s="58"/>
      <c r="J42" s="17"/>
    </row>
    <row r="43" spans="1:10" customFormat="1" ht="20.25" hidden="1" customHeight="1" x14ac:dyDescent="0.35">
      <c r="A43" s="41"/>
      <c r="B43" s="20"/>
      <c r="C43" s="20"/>
      <c r="D43" s="20"/>
      <c r="E43" s="20"/>
      <c r="F43" s="60"/>
      <c r="G43" s="58"/>
      <c r="J43" s="17"/>
    </row>
    <row r="44" spans="1:10" customFormat="1" ht="20.25" hidden="1" customHeight="1" x14ac:dyDescent="0.35">
      <c r="A44" s="16"/>
      <c r="B44" s="20" t="s">
        <v>18</v>
      </c>
      <c r="C44" s="20"/>
      <c r="D44" s="20"/>
      <c r="E44" s="20"/>
      <c r="F44" s="60">
        <f>IF(F61&lt;(0.01*F32),0,F61)</f>
        <v>69600</v>
      </c>
      <c r="G44" s="58"/>
      <c r="H44" s="52"/>
    </row>
    <row r="45" spans="1:10" customFormat="1" ht="20.25" hidden="1" customHeight="1" x14ac:dyDescent="0.35">
      <c r="A45" s="16"/>
      <c r="B45" s="13" t="s">
        <v>34</v>
      </c>
      <c r="C45" s="20"/>
      <c r="D45" s="20"/>
      <c r="E45" s="20"/>
      <c r="F45" s="66">
        <f>0.01*F18</f>
        <v>12000</v>
      </c>
      <c r="G45" s="58"/>
    </row>
    <row r="46" spans="1:10" customFormat="1" ht="20.25" hidden="1" customHeight="1" x14ac:dyDescent="0.35">
      <c r="A46" s="16"/>
      <c r="B46" s="18" t="s">
        <v>25</v>
      </c>
      <c r="C46" s="18"/>
      <c r="D46" s="18"/>
      <c r="E46" s="18"/>
      <c r="F46" s="63">
        <f>IF(F44&lt;F45,F45/12*F9,F44/12*F9)</f>
        <v>63800</v>
      </c>
      <c r="G46" s="58"/>
      <c r="H46" s="1"/>
    </row>
    <row r="47" spans="1:10" customFormat="1" ht="20.25" customHeight="1" x14ac:dyDescent="0.35">
      <c r="A47" s="16"/>
      <c r="B47" s="1" t="s">
        <v>20</v>
      </c>
      <c r="C47" s="20"/>
      <c r="D47" s="20"/>
      <c r="E47" s="20"/>
      <c r="F47" s="46">
        <f>(5300*6)+8800+5800+5800+5800</f>
        <v>58000</v>
      </c>
      <c r="G47" s="58"/>
      <c r="H47" s="20"/>
    </row>
    <row r="48" spans="1:10" customFormat="1" ht="20.25" customHeight="1" x14ac:dyDescent="0.35">
      <c r="A48" s="16"/>
      <c r="B48" s="20" t="s">
        <v>3</v>
      </c>
      <c r="C48" s="20"/>
      <c r="D48" s="20"/>
      <c r="E48" s="20"/>
      <c r="F48" s="65">
        <f>IF(F17&gt;F12,F46-F47,0)</f>
        <v>5800</v>
      </c>
      <c r="G48" s="67" t="str">
        <f>IF(F17&gt;F12,".","NO TAX. MINIMUM WAGE EMPLOYEE")</f>
        <v>.</v>
      </c>
    </row>
    <row r="49" spans="1:7" customFormat="1" ht="20.25" customHeight="1" x14ac:dyDescent="0.35">
      <c r="A49" s="16"/>
      <c r="B49" s="20"/>
      <c r="C49" s="20"/>
      <c r="D49" s="20"/>
      <c r="E49" s="20"/>
      <c r="F49" s="59"/>
      <c r="G49" s="67"/>
    </row>
    <row r="50" spans="1:7" customFormat="1" ht="20.25" customHeight="1" x14ac:dyDescent="0.35">
      <c r="A50" s="16"/>
      <c r="B50" s="20"/>
      <c r="C50" s="20"/>
      <c r="D50" s="20"/>
      <c r="E50" s="20"/>
      <c r="F50" s="59"/>
      <c r="G50" s="67"/>
    </row>
    <row r="51" spans="1:7" customFormat="1" ht="20.25" customHeight="1" x14ac:dyDescent="0.35">
      <c r="A51" s="16"/>
      <c r="B51" s="20"/>
      <c r="C51" s="20"/>
      <c r="D51" s="20"/>
      <c r="E51" s="20"/>
      <c r="F51" s="60"/>
      <c r="G51" s="58"/>
    </row>
    <row r="52" spans="1:7" customFormat="1" ht="20.25" customHeight="1" x14ac:dyDescent="0.35">
      <c r="A52" s="12"/>
      <c r="B52" s="26" t="s">
        <v>53</v>
      </c>
      <c r="C52" s="26"/>
      <c r="D52" s="26"/>
      <c r="E52" s="26"/>
      <c r="F52" s="25"/>
    </row>
    <row r="53" spans="1:7" customFormat="1" ht="20.25" customHeight="1" x14ac:dyDescent="0.35">
      <c r="A53" s="12"/>
      <c r="B53" s="75" t="s">
        <v>4</v>
      </c>
      <c r="C53" s="75"/>
      <c r="D53" s="76" t="s">
        <v>0</v>
      </c>
      <c r="E53" s="76" t="s">
        <v>1</v>
      </c>
      <c r="F53" s="76" t="s">
        <v>2</v>
      </c>
    </row>
    <row r="54" spans="1:7" customFormat="1" ht="20.25" customHeight="1" x14ac:dyDescent="0.35">
      <c r="A54" s="12"/>
      <c r="B54" s="71" t="s">
        <v>12</v>
      </c>
      <c r="C54" s="71" t="s">
        <v>13</v>
      </c>
      <c r="D54" s="76"/>
      <c r="E54" s="76"/>
      <c r="F54" s="76"/>
    </row>
    <row r="55" spans="1:7" customFormat="1" ht="20.25" customHeight="1" x14ac:dyDescent="0.35">
      <c r="A55" s="12"/>
      <c r="B55" s="35">
        <v>0</v>
      </c>
      <c r="C55" s="35">
        <v>300000</v>
      </c>
      <c r="D55" s="36">
        <f>IF(F42&lt;=C55,F42,C55)</f>
        <v>300000</v>
      </c>
      <c r="E55" s="37">
        <v>7.0000000000000007E-2</v>
      </c>
      <c r="F55" s="36">
        <f>D55*E55</f>
        <v>21000.000000000004</v>
      </c>
    </row>
    <row r="56" spans="1:7" customFormat="1" ht="20.25" customHeight="1" x14ac:dyDescent="0.35">
      <c r="A56" s="12"/>
      <c r="B56" s="31">
        <f>C55+0.01</f>
        <v>300000.01</v>
      </c>
      <c r="C56" s="31">
        <v>600000</v>
      </c>
      <c r="D56" s="27">
        <f>IF(F$42&gt;=C56,C56-C55,IF(F$42-B56&gt;0,F$42-C55,0))</f>
        <v>300000</v>
      </c>
      <c r="E56" s="28">
        <v>0.11</v>
      </c>
      <c r="F56" s="27">
        <f t="shared" ref="F56:F60" si="0">D56*E56</f>
        <v>33000</v>
      </c>
    </row>
    <row r="57" spans="1:7" customFormat="1" ht="20.25" customHeight="1" x14ac:dyDescent="0.35">
      <c r="A57" s="12"/>
      <c r="B57" s="31">
        <f t="shared" ref="B57:B60" si="1">C56+0.01</f>
        <v>600000.01</v>
      </c>
      <c r="C57" s="31">
        <v>1100000</v>
      </c>
      <c r="D57" s="27">
        <f t="shared" ref="D57:D59" si="2">IF(F$42&gt;=C57,C57-C56,IF(F$42-B57&gt;0,F$42-C56,0))</f>
        <v>104000</v>
      </c>
      <c r="E57" s="28">
        <v>0.15</v>
      </c>
      <c r="F57" s="27">
        <f t="shared" si="0"/>
        <v>15600</v>
      </c>
    </row>
    <row r="58" spans="1:7" customFormat="1" ht="20.25" customHeight="1" x14ac:dyDescent="0.35">
      <c r="A58" s="12"/>
      <c r="B58" s="31">
        <f t="shared" si="1"/>
        <v>1100000.01</v>
      </c>
      <c r="C58" s="31">
        <v>1600000</v>
      </c>
      <c r="D58" s="27">
        <f t="shared" si="2"/>
        <v>0</v>
      </c>
      <c r="E58" s="28">
        <v>0.19</v>
      </c>
      <c r="F58" s="27">
        <f t="shared" si="0"/>
        <v>0</v>
      </c>
    </row>
    <row r="59" spans="1:7" customFormat="1" ht="20.25" customHeight="1" x14ac:dyDescent="0.35">
      <c r="A59" s="12"/>
      <c r="B59" s="31">
        <f t="shared" si="1"/>
        <v>1600000.01</v>
      </c>
      <c r="C59" s="31">
        <v>3200000</v>
      </c>
      <c r="D59" s="27">
        <f t="shared" si="2"/>
        <v>0</v>
      </c>
      <c r="E59" s="28">
        <v>0.21</v>
      </c>
      <c r="F59" s="27">
        <f t="shared" si="0"/>
        <v>0</v>
      </c>
    </row>
    <row r="60" spans="1:7" customFormat="1" ht="20.25" customHeight="1" x14ac:dyDescent="0.35">
      <c r="A60" s="12"/>
      <c r="B60" s="31">
        <f t="shared" si="1"/>
        <v>3200000.01</v>
      </c>
      <c r="C60" s="34" t="s">
        <v>11</v>
      </c>
      <c r="D60" s="27">
        <f>IF(F$42&gt;=C60,C60-C59,IF(F$42-B60&gt;0,F$42-C59,0))</f>
        <v>0</v>
      </c>
      <c r="E60" s="28">
        <v>0.24</v>
      </c>
      <c r="F60" s="27">
        <f t="shared" si="0"/>
        <v>0</v>
      </c>
    </row>
    <row r="61" spans="1:7" customFormat="1" ht="20.25" customHeight="1" thickBot="1" x14ac:dyDescent="0.4">
      <c r="A61" s="12"/>
      <c r="B61" s="18"/>
      <c r="C61" s="18"/>
      <c r="D61" s="29">
        <f>SUM(D55:D60)</f>
        <v>704000</v>
      </c>
      <c r="E61" s="30"/>
      <c r="F61" s="29">
        <f t="shared" ref="F61" si="3">SUM(F55:F60)</f>
        <v>69600</v>
      </c>
    </row>
    <row r="62" spans="1:7" customFormat="1" ht="20.25" customHeight="1" x14ac:dyDescent="0.35">
      <c r="A62" s="12"/>
      <c r="B62" s="18"/>
      <c r="C62" s="18"/>
      <c r="D62" s="72"/>
      <c r="E62" s="73"/>
      <c r="F62" s="72"/>
    </row>
    <row r="63" spans="1:7" ht="20.25" customHeight="1" x14ac:dyDescent="0.35">
      <c r="B63" s="26" t="s">
        <v>54</v>
      </c>
    </row>
    <row r="64" spans="1:7" ht="20.25" customHeight="1" x14ac:dyDescent="0.3">
      <c r="B64" s="75" t="s">
        <v>4</v>
      </c>
      <c r="C64" s="75"/>
      <c r="D64" s="76" t="s">
        <v>0</v>
      </c>
      <c r="E64" s="76" t="s">
        <v>1</v>
      </c>
      <c r="F64" s="76" t="s">
        <v>2</v>
      </c>
    </row>
    <row r="65" spans="2:20" ht="20.25" customHeight="1" x14ac:dyDescent="0.3">
      <c r="B65" s="71" t="s">
        <v>12</v>
      </c>
      <c r="C65" s="71" t="s">
        <v>13</v>
      </c>
      <c r="D65" s="76"/>
      <c r="E65" s="76"/>
      <c r="F65" s="76"/>
    </row>
    <row r="66" spans="2:20" ht="20.25" customHeight="1" x14ac:dyDescent="0.35">
      <c r="B66" s="35">
        <v>0</v>
      </c>
      <c r="C66" s="35">
        <v>300000</v>
      </c>
      <c r="D66" s="36">
        <f>IF(F54&lt;=C66,F54,C66)</f>
        <v>0</v>
      </c>
      <c r="E66" s="37">
        <v>7.0000000000000007E-2</v>
      </c>
      <c r="F66" s="36">
        <f>D66*E66</f>
        <v>0</v>
      </c>
    </row>
    <row r="67" spans="2:20" ht="20.25" customHeight="1" x14ac:dyDescent="0.35">
      <c r="B67" s="31">
        <f>C66+0.01</f>
        <v>300000.01</v>
      </c>
      <c r="C67" s="31">
        <v>600000</v>
      </c>
      <c r="D67" s="27">
        <f>IF(F$42&gt;=C67,C67-C66,IF(F$42-B67&gt;0,F$42-C66,0))</f>
        <v>300000</v>
      </c>
      <c r="E67" s="28">
        <v>0.11</v>
      </c>
      <c r="F67" s="27">
        <f t="shared" ref="F67:F71" si="4">D67*E67</f>
        <v>33000</v>
      </c>
    </row>
    <row r="68" spans="2:20" ht="20.25" customHeight="1" x14ac:dyDescent="0.35">
      <c r="B68" s="31">
        <f t="shared" ref="B68:B71" si="5">C67+0.01</f>
        <v>600000.01</v>
      </c>
      <c r="C68" s="31">
        <v>1100000</v>
      </c>
      <c r="D68" s="27">
        <f t="shared" ref="D68:D70" si="6">IF(F$42&gt;=C68,C68-C67,IF(F$42-B68&gt;0,F$42-C67,0))</f>
        <v>104000</v>
      </c>
      <c r="E68" s="28">
        <v>0.15</v>
      </c>
      <c r="F68" s="27">
        <f t="shared" si="4"/>
        <v>15600</v>
      </c>
    </row>
    <row r="69" spans="2:20" s="10" customFormat="1" ht="20.25" customHeight="1" x14ac:dyDescent="0.35">
      <c r="B69" s="31">
        <f t="shared" si="5"/>
        <v>1100000.01</v>
      </c>
      <c r="C69" s="31">
        <v>1600000</v>
      </c>
      <c r="D69" s="27">
        <f t="shared" si="6"/>
        <v>0</v>
      </c>
      <c r="E69" s="28">
        <v>0.19</v>
      </c>
      <c r="F69" s="27">
        <f t="shared" si="4"/>
        <v>0</v>
      </c>
      <c r="G69" s="11"/>
      <c r="H69" s="11"/>
      <c r="I69" s="11"/>
      <c r="J69" s="11"/>
      <c r="K69" s="11"/>
      <c r="L69" s="11"/>
      <c r="M69" s="11"/>
      <c r="N69" s="11"/>
      <c r="O69" s="11"/>
      <c r="P69" s="11"/>
      <c r="Q69" s="11"/>
      <c r="R69" s="11"/>
      <c r="S69" s="11"/>
      <c r="T69" s="11"/>
    </row>
    <row r="70" spans="2:20" s="10" customFormat="1" ht="20.25" customHeight="1" x14ac:dyDescent="0.35">
      <c r="B70" s="31">
        <f t="shared" si="5"/>
        <v>1600000.01</v>
      </c>
      <c r="C70" s="31">
        <v>3200000</v>
      </c>
      <c r="D70" s="27">
        <f t="shared" si="6"/>
        <v>0</v>
      </c>
      <c r="E70" s="28">
        <v>0.21</v>
      </c>
      <c r="F70" s="27">
        <f t="shared" si="4"/>
        <v>0</v>
      </c>
      <c r="G70" s="11"/>
      <c r="H70" s="11"/>
      <c r="I70" s="11"/>
      <c r="J70" s="11"/>
      <c r="K70" s="11"/>
      <c r="L70" s="11"/>
      <c r="M70" s="11"/>
      <c r="N70" s="11"/>
      <c r="O70" s="11"/>
      <c r="P70" s="11"/>
      <c r="Q70" s="11"/>
      <c r="R70" s="11"/>
      <c r="S70" s="11"/>
      <c r="T70" s="11"/>
    </row>
    <row r="71" spans="2:20" s="10" customFormat="1" ht="20.25" customHeight="1" x14ac:dyDescent="0.35">
      <c r="B71" s="31">
        <f t="shared" si="5"/>
        <v>3200000.01</v>
      </c>
      <c r="C71" s="34" t="s">
        <v>11</v>
      </c>
      <c r="D71" s="27">
        <f>IF(F$42&gt;=C71,C71-C70,IF(F$42-B71&gt;0,F$42-C70,0))</f>
        <v>0</v>
      </c>
      <c r="E71" s="28">
        <v>0.24</v>
      </c>
      <c r="F71" s="27">
        <f t="shared" si="4"/>
        <v>0</v>
      </c>
      <c r="G71" s="11"/>
      <c r="H71" s="11"/>
      <c r="I71" s="11"/>
      <c r="J71" s="11"/>
      <c r="K71" s="11"/>
      <c r="L71" s="11"/>
      <c r="M71" s="11"/>
      <c r="N71" s="11"/>
      <c r="O71" s="11"/>
      <c r="P71" s="11"/>
      <c r="Q71" s="11"/>
      <c r="R71" s="11"/>
      <c r="S71" s="11"/>
      <c r="T71" s="11"/>
    </row>
    <row r="72" spans="2:20" s="10" customFormat="1" ht="20.25" customHeight="1" thickBot="1" x14ac:dyDescent="0.4">
      <c r="B72" s="18"/>
      <c r="C72" s="18"/>
      <c r="D72" s="29">
        <f>SUM(D66:D71)</f>
        <v>404000</v>
      </c>
      <c r="E72" s="30"/>
      <c r="F72" s="29">
        <f t="shared" ref="F72" si="7">SUM(F66:F71)</f>
        <v>48600</v>
      </c>
      <c r="G72" s="11"/>
      <c r="H72" s="11"/>
      <c r="I72" s="11"/>
      <c r="J72" s="11"/>
      <c r="K72" s="11"/>
      <c r="L72" s="11"/>
      <c r="M72" s="11"/>
      <c r="N72" s="11"/>
      <c r="O72" s="11"/>
      <c r="P72" s="11"/>
      <c r="Q72" s="11"/>
      <c r="R72" s="11"/>
      <c r="S72" s="11"/>
      <c r="T72" s="11"/>
    </row>
    <row r="73" spans="2:20" s="10" customFormat="1" ht="20.25" customHeight="1" x14ac:dyDescent="0.3">
      <c r="B73" s="11"/>
      <c r="C73" s="11"/>
      <c r="D73" s="11"/>
      <c r="E73" s="11"/>
      <c r="F73" s="11"/>
      <c r="G73" s="11"/>
      <c r="H73" s="11"/>
      <c r="I73" s="11"/>
      <c r="J73" s="11"/>
      <c r="K73" s="11"/>
      <c r="L73" s="11"/>
      <c r="M73" s="11"/>
      <c r="N73" s="11"/>
      <c r="O73" s="11"/>
      <c r="P73" s="11"/>
      <c r="Q73" s="11"/>
      <c r="R73" s="11"/>
      <c r="S73" s="11"/>
      <c r="T73" s="11"/>
    </row>
    <row r="74" spans="2:20" s="10" customFormat="1" ht="20.25" customHeight="1" x14ac:dyDescent="0.3">
      <c r="B74" s="11"/>
      <c r="C74" s="11"/>
      <c r="D74" s="11"/>
      <c r="E74" s="11"/>
      <c r="F74" s="11"/>
      <c r="G74" s="11"/>
      <c r="H74" s="11"/>
      <c r="I74" s="11"/>
      <c r="J74" s="11"/>
      <c r="K74" s="11"/>
      <c r="L74" s="11"/>
      <c r="M74" s="11"/>
      <c r="N74" s="11"/>
      <c r="O74" s="11"/>
      <c r="P74" s="11"/>
      <c r="Q74" s="11"/>
      <c r="R74" s="11"/>
      <c r="S74" s="11"/>
      <c r="T74" s="11"/>
    </row>
    <row r="75" spans="2:20" s="10" customFormat="1" ht="20.25" customHeight="1" x14ac:dyDescent="0.3">
      <c r="B75" s="11"/>
      <c r="C75" s="11"/>
      <c r="D75" s="11"/>
      <c r="E75" s="11"/>
      <c r="F75" s="11"/>
      <c r="G75" s="11"/>
      <c r="H75" s="11"/>
      <c r="I75" s="11"/>
      <c r="J75" s="11"/>
      <c r="K75" s="11"/>
      <c r="L75" s="11"/>
      <c r="M75" s="11"/>
      <c r="N75" s="11"/>
      <c r="O75" s="11"/>
      <c r="P75" s="11"/>
      <c r="Q75" s="11"/>
      <c r="R75" s="11"/>
      <c r="S75" s="11"/>
      <c r="T75" s="11"/>
    </row>
  </sheetData>
  <sheetProtection algorithmName="SHA-512" hashValue="aBYlRD86OhKgMeFCEdAilIOZ2UOk0Yqyet2hVtJJIZSn14TCUZEkisaI9t9AdYCQ/VBjIzu8hdXGV5pg+HWNIw==" saltValue="EXAO6JqWgqUCEbQEIXxJRQ==" spinCount="100000" sheet="1"/>
  <mergeCells count="8">
    <mergeCell ref="B53:C53"/>
    <mergeCell ref="D53:D54"/>
    <mergeCell ref="E53:E54"/>
    <mergeCell ref="F53:F54"/>
    <mergeCell ref="B64:C64"/>
    <mergeCell ref="D64:D65"/>
    <mergeCell ref="E64:E65"/>
    <mergeCell ref="F64:F6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B29BE9B-549D-4091-B454-522D5B694C54}"/>
</file>

<file path=customXml/itemProps2.xml><?xml version="1.0" encoding="utf-8"?>
<ds:datastoreItem xmlns:ds="http://schemas.openxmlformats.org/officeDocument/2006/customXml" ds:itemID="{19E7AD19-B60E-430D-838E-DE67CAB2A860}"/>
</file>

<file path=customXml/itemProps3.xml><?xml version="1.0" encoding="utf-8"?>
<ds:datastoreItem xmlns:ds="http://schemas.openxmlformats.org/officeDocument/2006/customXml" ds:itemID="{42A0FCDB-DFA0-4BB0-AF8A-7F8C04C6F5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Calc</vt:lpstr>
      <vt:lpstr>YTD Calc</vt:lpstr>
      <vt:lpstr>YTD Calc with periodic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2015-03-11T06:41:29Z</cp:lastPrinted>
  <dcterms:created xsi:type="dcterms:W3CDTF">2011-10-12T07:08:14Z</dcterms:created>
  <dcterms:modified xsi:type="dcterms:W3CDTF">2022-07-25T11:38:10Z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