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Ivory Coast/"/>
    </mc:Choice>
  </mc:AlternateContent>
  <xr:revisionPtr revIDLastSave="0" documentId="8_{B937E6DA-0C4D-495C-846F-130441853429}" xr6:coauthVersionLast="47" xr6:coauthVersionMax="47" xr10:uidLastSave="{00000000-0000-0000-0000-000000000000}"/>
  <bookViews>
    <workbookView xWindow="28680" yWindow="-120" windowWidth="29040" windowHeight="15840" tabRatio="835" xr2:uid="{00000000-000D-0000-FFFF-FFFF00000000}"/>
  </bookViews>
  <sheets>
    <sheet name="IS Calc" sheetId="9" r:id="rId1"/>
    <sheet name="CE Calc" sheetId="34" r:id="rId2"/>
    <sheet name="CN Calc" sheetId="18" r:id="rId3"/>
    <sheet name="IGR Calc" sheetId="24" r:id="rId4"/>
    <sheet name="TA Calc" sheetId="29" r:id="rId5"/>
    <sheet name="FPC Calc" sheetId="30" r:id="rId6"/>
    <sheet name="Number of Parts" sheetId="26" r:id="rId7"/>
    <sheet name="Tables" sheetId="31" r:id="rId8"/>
    <sheet name="List" sheetId="28" state="hidden" r:id="rId9"/>
    <sheet name="LookUp List" sheetId="17"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30" l="1"/>
  <c r="D18" i="30"/>
  <c r="D17" i="29"/>
  <c r="D20" i="24"/>
  <c r="D17" i="18"/>
  <c r="D18" i="34"/>
  <c r="D17" i="9"/>
  <c r="D22" i="34"/>
  <c r="D21" i="34"/>
  <c r="D23" i="34"/>
  <c r="D24" i="34" l="1"/>
  <c r="D24" i="24"/>
  <c r="D20" i="34"/>
  <c r="D25" i="34" l="1"/>
  <c r="D26" i="34" s="1"/>
  <c r="D28" i="24"/>
  <c r="D22" i="24" l="1"/>
  <c r="D19" i="29" l="1"/>
  <c r="D21" i="29" s="1"/>
  <c r="D23" i="29" s="1"/>
  <c r="D20" i="30"/>
  <c r="D22" i="30" s="1"/>
  <c r="D24" i="30" s="1"/>
  <c r="D19" i="18"/>
  <c r="D21" i="18" s="1"/>
  <c r="D29" i="18"/>
  <c r="F45" i="31"/>
  <c r="F44" i="31"/>
  <c r="C44" i="31"/>
  <c r="B44" i="31"/>
  <c r="F43" i="31"/>
  <c r="C43" i="31"/>
  <c r="B43" i="31"/>
  <c r="C42" i="31"/>
  <c r="D31" i="18" l="1"/>
  <c r="D34" i="18" s="1"/>
  <c r="D36" i="18" s="1"/>
  <c r="D22" i="18"/>
  <c r="D23" i="18" s="1"/>
  <c r="D25" i="18" s="1"/>
  <c r="D35" i="24"/>
  <c r="D13" i="29" l="1"/>
  <c r="D14" i="30"/>
  <c r="D19" i="9" l="1"/>
  <c r="D21" i="9" l="1"/>
  <c r="D25" i="24"/>
  <c r="D27" i="24" s="1"/>
  <c r="D29" i="24" s="1"/>
  <c r="D22" i="9" l="1"/>
  <c r="D23" i="9" s="1"/>
  <c r="D14" i="9" s="1"/>
  <c r="D30" i="24"/>
  <c r="D31" i="24"/>
  <c r="D34" i="24"/>
  <c r="D13" i="18"/>
  <c r="D32" i="24" l="1"/>
  <c r="D33" i="24" s="1"/>
  <c r="D36" i="24" s="1"/>
  <c r="D38" i="24" s="1"/>
  <c r="D15" i="34"/>
  <c r="D16" i="24" l="1"/>
</calcChain>
</file>

<file path=xl/sharedStrings.xml><?xml version="1.0" encoding="utf-8"?>
<sst xmlns="http://schemas.openxmlformats.org/spreadsheetml/2006/main" count="387" uniqueCount="142">
  <si>
    <t>Tax Deductions</t>
  </si>
  <si>
    <t>=</t>
  </si>
  <si>
    <t>+</t>
  </si>
  <si>
    <t>-</t>
  </si>
  <si>
    <t>x</t>
  </si>
  <si>
    <t>Percentage given</t>
  </si>
  <si>
    <t>Given amount</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</si>
  <si>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</si>
  <si>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</si>
  <si>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</si>
  <si>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</si>
  <si>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</si>
  <si>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Yes</t>
  </si>
  <si>
    <t>No</t>
  </si>
  <si>
    <t>Number of parts</t>
  </si>
  <si>
    <t>Y</t>
  </si>
  <si>
    <t>N</t>
  </si>
  <si>
    <t>Is this employee an expatriate?</t>
  </si>
  <si>
    <t>Taxable value of allowances</t>
  </si>
  <si>
    <t>Taxable value of fringe benefits</t>
  </si>
  <si>
    <t>Periodic/Annual Earnings</t>
  </si>
  <si>
    <t>IS payable by the employee</t>
  </si>
  <si>
    <t>*</t>
  </si>
  <si>
    <t>80% of taxable earnings for the period</t>
  </si>
  <si>
    <t>CN due in this period (employee and employer)</t>
  </si>
  <si>
    <t>CN payable by employee</t>
  </si>
  <si>
    <t xml:space="preserve">Calculate CN According to Statutory Tables </t>
  </si>
  <si>
    <t>CN due in this period by the employer</t>
  </si>
  <si>
    <t>CN due in this period by the employee</t>
  </si>
  <si>
    <t>CN payable by employer</t>
  </si>
  <si>
    <t>IGR payable by employee</t>
  </si>
  <si>
    <t>IGR due in this period</t>
  </si>
  <si>
    <t>X</t>
  </si>
  <si>
    <t>Variable amount</t>
  </si>
  <si>
    <t>IGR due in this period by the employee</t>
  </si>
  <si>
    <t xml:space="preserve">Calculate IGR According to Statutory Tables </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</si>
  <si>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</si>
  <si>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</si>
  <si>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</si>
  <si>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</si>
  <si>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</si>
  <si>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</si>
  <si>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</si>
  <si>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</si>
  <si>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</si>
  <si>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</si>
  <si>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</si>
  <si>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</si>
  <si>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</si>
  <si>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</si>
  <si>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</si>
  <si>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</si>
  <si>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</si>
  <si>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</si>
  <si>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</si>
  <si>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TA due in this period by the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</si>
  <si>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</si>
  <si>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</si>
  <si>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</si>
  <si>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</si>
  <si>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</si>
  <si>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</si>
  <si>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</si>
  <si>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</si>
  <si>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</si>
  <si>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</si>
  <si>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</si>
  <si>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</si>
  <si>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</si>
  <si>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</si>
  <si>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</si>
  <si>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</si>
  <si>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</si>
  <si>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</si>
  <si>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</si>
  <si>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</si>
  <si>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</si>
  <si>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</si>
  <si>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</si>
  <si>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</si>
  <si>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</si>
  <si>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Other taxable employment income (not specified above)</t>
  </si>
  <si>
    <t>CN</t>
  </si>
  <si>
    <t>IGR</t>
  </si>
  <si>
    <t>CN for the month</t>
  </si>
  <si>
    <t xml:space="preserve">Taxable employment income for the period </t>
  </si>
  <si>
    <t>80% of employment income for the period</t>
  </si>
  <si>
    <t xml:space="preserve">IGR on employment income for the period </t>
  </si>
  <si>
    <t>Employee IS and CN contribution for the period</t>
  </si>
  <si>
    <t>TA on employment income for the month</t>
  </si>
  <si>
    <t>FPC on employment income for the month</t>
  </si>
  <si>
    <t>Other taxable employment income not specified above (for example taxable portion of severance pay)</t>
  </si>
  <si>
    <t>Refer to 'numer of parts' tab to determine the number of parts</t>
  </si>
  <si>
    <t>For example annual bonus</t>
  </si>
  <si>
    <t>T</t>
  </si>
  <si>
    <t>/</t>
  </si>
  <si>
    <t xml:space="preserve">80% of taxable employment income </t>
  </si>
  <si>
    <t>R/N</t>
  </si>
  <si>
    <t>Value as per table</t>
  </si>
  <si>
    <t>Indicate whether this employee is an expeatriate (select Y or N)</t>
  </si>
  <si>
    <t>Exceeding 2 400 000</t>
  </si>
  <si>
    <t>IS due in this period</t>
  </si>
  <si>
    <t xml:space="preserve">CE due in this period </t>
  </si>
  <si>
    <t>Calculate CN According to statutory %</t>
  </si>
  <si>
    <t>To the maximum of 5 part</t>
  </si>
  <si>
    <t>**</t>
  </si>
  <si>
    <t>Can be 1.5 in certain scenarios</t>
  </si>
  <si>
    <t>Salary tax (IS) payable by the employee for the period</t>
  </si>
  <si>
    <t>National Contribution (CN) payable by the employee for the period</t>
  </si>
  <si>
    <t>Currently there are no tax deductibles according to law, this will remain should it change</t>
  </si>
  <si>
    <t>Taxable employment income for the period</t>
  </si>
  <si>
    <t>80% of taxable employment income for the period</t>
  </si>
  <si>
    <t>CE payable by the employer</t>
  </si>
  <si>
    <t>Value as per tabe</t>
  </si>
  <si>
    <t>Taxable salary/wage for the month</t>
  </si>
  <si>
    <t>Taxable salary/wage for the period</t>
  </si>
  <si>
    <t>HIDE - SUPPRESS DIV ERROR</t>
  </si>
  <si>
    <t>CE due in this period by the employer</t>
  </si>
  <si>
    <t>IS due in this period by the employee</t>
  </si>
  <si>
    <t>FPC on taxable employment income</t>
  </si>
  <si>
    <t>TA on taxable employment income</t>
  </si>
  <si>
    <t>IGR on taxable employment income</t>
  </si>
  <si>
    <t>CN on taxable employment income</t>
  </si>
  <si>
    <t>Indicate whether this employee is employed in the agricultural regime (included in the categories listed in article 147 of the CGI)</t>
  </si>
  <si>
    <t>HIDE - AGRICULTURAL</t>
  </si>
  <si>
    <t>HIDE - GENERAL AND EXPATRIATE</t>
  </si>
  <si>
    <t>Employee employed in the agricultural regime (included in the categories listed in article 147 of the CGI)?</t>
  </si>
  <si>
    <t>HIDE</t>
  </si>
  <si>
    <t>HIDE - AGRICULTURAL AND EXPATRIATE</t>
  </si>
  <si>
    <t>Monthly Salary Tax (IS) Calculation for Ivory Coast 2022</t>
  </si>
  <si>
    <t>© Copyright 2022 by Sage South Africa, a division of Sage South Africa (Pty) Ltd hereinafter referred to as “Sage”, under the Copyright Law of the Republic of South Africa.</t>
  </si>
  <si>
    <t>Monthly Employer Contribution (CE) Calculation for Ivory Coast 2022</t>
  </si>
  <si>
    <t>Monthly National Contribution (CN) Calculation for Ivory Coast 2022</t>
  </si>
  <si>
    <t>Monthly General Income Tax (IGR) Calculation for Ivory Coast 2022</t>
  </si>
  <si>
    <t>Monthly Apprenticeship Tax (TA) Calculation for Ivory Coast 2022</t>
  </si>
  <si>
    <t>Monthly Vocational Training Tax (FPC) Calculation for Ivory Coast 2022</t>
  </si>
  <si>
    <t>Contribution %</t>
  </si>
  <si>
    <t>Select 0,75% if half of the full contribution (1,5%) is used to finance effective training for the benefit of the employees of the company</t>
  </si>
  <si>
    <r>
      <t>Enter the applicable monthly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</si>
  <si>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</si>
  <si>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</si>
  <si>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r>
      <t>Enter the applicable monthly values in the</t>
    </r>
    <r>
      <rPr>
        <b/>
        <sz val="11"/>
        <color rgb="FFFF5800"/>
        <rFont val="Sage Text Medium"/>
      </rPr>
      <t xml:space="preserve"> </t>
    </r>
    <r>
      <rPr>
        <b/>
        <sz val="11"/>
        <color rgb="FF00D739"/>
        <rFont val="Sage Text Medium"/>
      </rPr>
      <t xml:space="preserve">green </t>
    </r>
    <r>
      <rPr>
        <b/>
        <sz val="11"/>
        <rFont val="Sage Text Medium"/>
      </rPr>
      <t>areas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</si>
</sst>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_ ;\-#,##0\ "/>
    <numFmt numFmtId="167" formatCode="#,##0.00_ ;\-#,##0.00\ "/>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9"/>
      <name val="Calibri"/>
      <family val="2"/>
      <scheme val="minor"/>
    </font>
    <font>
      <b/>
      <sz val="11"/>
      <name val="Calibri"/>
      <family val="2"/>
      <scheme val="minor"/>
    </font>
    <font>
      <b/>
      <sz val="8"/>
      <color theme="0"/>
      <name val="Arial"/>
      <family val="2"/>
    </font>
    <font>
      <b/>
      <sz val="10"/>
      <color theme="0"/>
      <name val="Arial"/>
      <family val="2"/>
    </font>
    <font>
      <i/>
      <sz val="9"/>
      <color theme="1" tint="0.499984740745262"/>
      <name val="Calibri"/>
      <family val="2"/>
      <scheme val="minor"/>
    </font>
    <font>
      <sz val="10"/>
      <color theme="0"/>
      <name val="Arial"/>
      <family val="2"/>
    </font>
    <font>
      <b/>
      <sz val="12"/>
      <color theme="0"/>
      <name val="Sage Text Medium"/>
    </font>
    <font>
      <b/>
      <sz val="11"/>
      <name val="Sage Text Medium"/>
    </font>
    <font>
      <b/>
      <sz val="11"/>
      <color rgb="FFFF5800"/>
      <name val="Sage Text Medium"/>
    </font>
    <font>
      <b/>
      <sz val="11"/>
      <color rgb="FF00D739"/>
      <name val="Sage Text Medium"/>
    </font>
    <font>
      <b/>
      <u/>
      <sz val="9"/>
      <name val="Sage UI"/>
    </font>
    <font>
      <sz val="11"/>
      <name val="Sage UI"/>
    </font>
    <font>
      <sz val="10"/>
      <name val="Sage UI"/>
    </font>
    <font>
      <b/>
      <sz val="9"/>
      <name val="Sage UI"/>
    </font>
    <font>
      <b/>
      <i/>
      <sz val="8"/>
      <name val="Sage UI"/>
    </font>
    <font>
      <i/>
      <sz val="8"/>
      <name val="Sage UI"/>
    </font>
    <font>
      <b/>
      <sz val="10"/>
      <name val="Sage UI"/>
    </font>
    <font>
      <sz val="9"/>
      <name val="Sage UI"/>
    </font>
    <font>
      <b/>
      <u/>
      <sz val="10"/>
      <name val="Sage UI"/>
    </font>
    <font>
      <b/>
      <i/>
      <sz val="10"/>
      <name val="Sage UI"/>
    </font>
    <font>
      <i/>
      <sz val="10"/>
      <name val="Sage UI"/>
    </font>
    <font>
      <b/>
      <sz val="10"/>
      <color theme="1"/>
      <name val="Sage UI"/>
    </font>
    <font>
      <i/>
      <sz val="10"/>
      <color theme="1"/>
      <name val="Sage Text Light"/>
    </font>
    <font>
      <i/>
      <sz val="9"/>
      <color theme="1"/>
      <name val="Sage Text Light"/>
    </font>
    <font>
      <sz val="9"/>
      <name val="Sage Text Light"/>
    </font>
    <font>
      <i/>
      <sz val="9"/>
      <name val="Sage Text Light"/>
    </font>
    <font>
      <sz val="9"/>
      <color theme="1"/>
      <name val="Sage Text Light"/>
    </font>
    <font>
      <b/>
      <sz val="8"/>
      <name val="Sage UI"/>
    </font>
    <font>
      <sz val="8"/>
      <name val="Sage UI"/>
    </font>
    <font>
      <i/>
      <sz val="10"/>
      <name val="Sage Text Light"/>
    </font>
    <font>
      <b/>
      <sz val="9"/>
      <color theme="0"/>
      <name val="Sage UI"/>
    </font>
    <font>
      <sz val="9"/>
      <color theme="1"/>
      <name val="Sage UI"/>
    </font>
    <font>
      <b/>
      <sz val="9"/>
      <color theme="1"/>
      <name val="Sage UI"/>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2"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195">
    <xf numFmtId="0" fontId="0" fillId="0" borderId="0" xfId="0"/>
    <xf numFmtId="0" fontId="7" fillId="0" borderId="0" xfId="0" applyFont="1"/>
    <xf numFmtId="0" fontId="7" fillId="0" borderId="1" xfId="0" applyFont="1" applyBorder="1"/>
    <xf numFmtId="0" fontId="8" fillId="0" borderId="0" xfId="0" applyFont="1"/>
    <xf numFmtId="165" fontId="9" fillId="0" borderId="0" xfId="1" applyFont="1" applyAlignment="1">
      <alignment horizontal="center"/>
    </xf>
    <xf numFmtId="165" fontId="10" fillId="0" borderId="0" xfId="1" applyFont="1" applyAlignment="1">
      <alignment horizontal="center"/>
    </xf>
    <xf numFmtId="0" fontId="11" fillId="0" borderId="0" xfId="0" applyFont="1"/>
    <xf numFmtId="165" fontId="7" fillId="0" borderId="0" xfId="1" applyFont="1"/>
    <xf numFmtId="0" fontId="7" fillId="2" borderId="0" xfId="0" applyFont="1" applyFill="1"/>
    <xf numFmtId="165" fontId="7" fillId="0" borderId="0" xfId="1" applyFont="1" applyProtection="1">
      <protection locked="0"/>
    </xf>
    <xf numFmtId="1" fontId="0" fillId="0" borderId="0" xfId="0" applyNumberFormat="1"/>
    <xf numFmtId="49" fontId="14" fillId="0" borderId="6" xfId="1" applyNumberFormat="1" applyFont="1" applyBorder="1" applyAlignment="1"/>
    <xf numFmtId="49" fontId="14" fillId="0" borderId="6" xfId="0" applyNumberFormat="1" applyFont="1" applyBorder="1" applyAlignment="1">
      <alignment horizontal="center"/>
    </xf>
    <xf numFmtId="0" fontId="5" fillId="0" borderId="0" xfId="0" applyFont="1"/>
    <xf numFmtId="0" fontId="7" fillId="0" borderId="0" xfId="4" applyFont="1"/>
    <xf numFmtId="0" fontId="6" fillId="0" borderId="0" xfId="4" applyFont="1"/>
    <xf numFmtId="0" fontId="7" fillId="0" borderId="1" xfId="4" applyFont="1" applyBorder="1"/>
    <xf numFmtId="2" fontId="7" fillId="0" borderId="1" xfId="4" applyNumberFormat="1" applyFont="1" applyBorder="1"/>
    <xf numFmtId="0" fontId="7" fillId="0" borderId="1" xfId="26" applyFont="1" applyBorder="1"/>
    <xf numFmtId="0" fontId="15" fillId="3" borderId="1" xfId="4" applyFont="1" applyFill="1" applyBorder="1" applyAlignment="1">
      <alignment wrapText="1"/>
    </xf>
    <xf numFmtId="0" fontId="16" fillId="3" borderId="1" xfId="4" applyFont="1" applyFill="1" applyBorder="1" applyAlignment="1">
      <alignment horizontal="center"/>
    </xf>
    <xf numFmtId="0" fontId="7" fillId="0" borderId="1" xfId="4" applyFont="1" applyBorder="1" applyAlignment="1">
      <alignment horizontal="right"/>
    </xf>
    <xf numFmtId="0" fontId="7" fillId="0" borderId="31" xfId="4" applyFont="1" applyBorder="1" applyAlignment="1">
      <alignment horizontal="right"/>
    </xf>
    <xf numFmtId="0" fontId="17" fillId="0" borderId="0" xfId="0" applyFont="1" applyAlignment="1">
      <alignment horizontal="left"/>
    </xf>
    <xf numFmtId="0" fontId="0" fillId="0" borderId="1" xfId="0" applyBorder="1"/>
    <xf numFmtId="0" fontId="18" fillId="3" borderId="1" xfId="0" applyFont="1" applyFill="1" applyBorder="1"/>
    <xf numFmtId="1" fontId="7" fillId="0" borderId="1" xfId="4" applyNumberFormat="1" applyFont="1" applyBorder="1"/>
    <xf numFmtId="10" fontId="0" fillId="0" borderId="0" xfId="0" applyNumberFormat="1"/>
    <xf numFmtId="165" fontId="23" fillId="0" borderId="0" xfId="1" applyFont="1" applyAlignment="1">
      <alignment horizontal="center"/>
    </xf>
    <xf numFmtId="49" fontId="25" fillId="7" borderId="1" xfId="0" applyNumberFormat="1" applyFont="1" applyFill="1" applyBorder="1" applyAlignment="1" applyProtection="1">
      <alignment horizontal="right"/>
      <protection locked="0"/>
    </xf>
    <xf numFmtId="0" fontId="26" fillId="0" borderId="0" xfId="0" applyFont="1"/>
    <xf numFmtId="0" fontId="25" fillId="0" borderId="1" xfId="0" applyFont="1" applyBorder="1"/>
    <xf numFmtId="166" fontId="25" fillId="7" borderId="1" xfId="1" applyNumberFormat="1" applyFont="1" applyFill="1" applyBorder="1" applyProtection="1">
      <protection locked="0"/>
    </xf>
    <xf numFmtId="0" fontId="27" fillId="0" borderId="0" xfId="0" applyFont="1"/>
    <xf numFmtId="164" fontId="28" fillId="0" borderId="0" xfId="1" applyNumberFormat="1" applyFont="1"/>
    <xf numFmtId="0" fontId="29" fillId="0" borderId="1" xfId="0" applyFont="1" applyBorder="1"/>
    <xf numFmtId="166" fontId="29" fillId="0" borderId="5" xfId="1" applyNumberFormat="1" applyFont="1" applyBorder="1"/>
    <xf numFmtId="165" fontId="30" fillId="0" borderId="0" xfId="1" applyFont="1" applyFill="1" applyBorder="1"/>
    <xf numFmtId="0" fontId="26" fillId="0" borderId="1" xfId="0" applyFont="1" applyBorder="1"/>
    <xf numFmtId="0" fontId="30" fillId="0" borderId="1" xfId="0" applyFont="1" applyBorder="1"/>
    <xf numFmtId="166" fontId="30" fillId="0" borderId="1" xfId="1" applyNumberFormat="1" applyFont="1" applyBorder="1"/>
    <xf numFmtId="9" fontId="30" fillId="0" borderId="1" xfId="0" applyNumberFormat="1" applyFont="1" applyBorder="1"/>
    <xf numFmtId="10" fontId="30" fillId="0" borderId="1" xfId="1" applyNumberFormat="1" applyFont="1" applyBorder="1"/>
    <xf numFmtId="0" fontId="30" fillId="5" borderId="1" xfId="0" applyFont="1" applyFill="1" applyBorder="1"/>
    <xf numFmtId="1" fontId="30" fillId="5" borderId="1" xfId="1" applyNumberFormat="1" applyFont="1" applyFill="1" applyBorder="1"/>
    <xf numFmtId="165" fontId="31" fillId="0" borderId="0" xfId="1" applyFont="1" applyAlignment="1">
      <alignment horizontal="center"/>
    </xf>
    <xf numFmtId="49" fontId="25" fillId="0" borderId="1" xfId="1" applyNumberFormat="1" applyFont="1" applyBorder="1" applyAlignment="1">
      <alignment wrapText="1"/>
    </xf>
    <xf numFmtId="0" fontId="29" fillId="0" borderId="0" xfId="0" applyFont="1"/>
    <xf numFmtId="0" fontId="32" fillId="0" borderId="0" xfId="0" applyFont="1"/>
    <xf numFmtId="164" fontId="33" fillId="0" borderId="0" xfId="1" applyNumberFormat="1" applyFont="1"/>
    <xf numFmtId="0" fontId="29" fillId="0" borderId="0" xfId="0" applyFont="1" applyFill="1" applyBorder="1" applyAlignment="1">
      <alignment horizontal="center"/>
    </xf>
    <xf numFmtId="165" fontId="25" fillId="0" borderId="0" xfId="1" applyFont="1" applyFill="1" applyBorder="1"/>
    <xf numFmtId="166" fontId="25" fillId="0" borderId="1" xfId="1" applyNumberFormat="1" applyFont="1" applyBorder="1"/>
    <xf numFmtId="9" fontId="25" fillId="0" borderId="1" xfId="0" applyNumberFormat="1" applyFont="1" applyBorder="1"/>
    <xf numFmtId="10" fontId="25" fillId="0" borderId="1" xfId="1" applyNumberFormat="1" applyFont="1" applyBorder="1"/>
    <xf numFmtId="0" fontId="25" fillId="5" borderId="1" xfId="0" applyFont="1" applyFill="1" applyBorder="1"/>
    <xf numFmtId="1" fontId="25" fillId="5" borderId="1" xfId="1" applyNumberFormat="1" applyFont="1" applyFill="1" applyBorder="1"/>
    <xf numFmtId="0" fontId="34" fillId="0" borderId="0" xfId="0" applyFont="1" applyFill="1" applyBorder="1" applyAlignment="1">
      <alignment horizontal="left"/>
    </xf>
    <xf numFmtId="0" fontId="35" fillId="0" borderId="0" xfId="0" applyFont="1" applyAlignment="1">
      <alignment horizontal="center" vertical="top" wrapText="1"/>
    </xf>
    <xf numFmtId="0" fontId="36" fillId="0" borderId="0" xfId="0" applyFont="1" applyAlignment="1">
      <alignment horizontal="left" vertical="top" wrapText="1"/>
    </xf>
    <xf numFmtId="0" fontId="36" fillId="0" borderId="0" xfId="0" applyFont="1" applyAlignment="1">
      <alignment horizontal="left"/>
    </xf>
    <xf numFmtId="0" fontId="36" fillId="0" borderId="0" xfId="0" applyFont="1" applyAlignment="1">
      <alignment horizontal="left" wrapText="1"/>
    </xf>
    <xf numFmtId="0" fontId="37" fillId="0" borderId="0" xfId="0" applyFont="1"/>
    <xf numFmtId="165" fontId="37" fillId="0" borderId="0" xfId="1" applyFont="1"/>
    <xf numFmtId="0" fontId="38" fillId="0" borderId="0" xfId="0" applyFont="1"/>
    <xf numFmtId="0" fontId="29" fillId="4" borderId="1" xfId="0" applyFont="1" applyFill="1" applyBorder="1"/>
    <xf numFmtId="166" fontId="29" fillId="4" borderId="1" xfId="1" applyNumberFormat="1" applyFont="1" applyFill="1" applyBorder="1"/>
    <xf numFmtId="0" fontId="39" fillId="0" borderId="0" xfId="0" applyFont="1" applyAlignment="1">
      <alignment vertical="center"/>
    </xf>
    <xf numFmtId="0" fontId="39" fillId="0" borderId="0" xfId="0" applyFont="1"/>
    <xf numFmtId="165" fontId="39" fillId="0" borderId="0" xfId="1" applyFont="1"/>
    <xf numFmtId="0" fontId="36" fillId="0" borderId="0" xfId="0" applyFont="1"/>
    <xf numFmtId="164" fontId="25" fillId="7" borderId="1" xfId="1" applyNumberFormat="1" applyFont="1" applyFill="1" applyBorder="1" applyAlignment="1" applyProtection="1">
      <alignment horizontal="right"/>
      <protection locked="0"/>
    </xf>
    <xf numFmtId="0" fontId="26" fillId="0" borderId="0" xfId="0" applyFont="1" applyFill="1" applyBorder="1"/>
    <xf numFmtId="0" fontId="40" fillId="0" borderId="0" xfId="0" applyFont="1"/>
    <xf numFmtId="164" fontId="41" fillId="0" borderId="0" xfId="1" applyNumberFormat="1" applyFont="1"/>
    <xf numFmtId="0" fontId="29" fillId="0" borderId="0" xfId="0" applyFont="1" applyFill="1" applyBorder="1"/>
    <xf numFmtId="0" fontId="42" fillId="0" borderId="0" xfId="0" applyFont="1" applyAlignment="1">
      <alignment horizontal="center" vertical="top" wrapText="1"/>
    </xf>
    <xf numFmtId="0" fontId="38" fillId="0" borderId="0" xfId="0" applyFont="1" applyAlignment="1">
      <alignment horizontal="left" vertical="top" wrapText="1"/>
    </xf>
    <xf numFmtId="0" fontId="38" fillId="0" borderId="0" xfId="0" applyFont="1" applyAlignment="1">
      <alignment horizontal="left"/>
    </xf>
    <xf numFmtId="0" fontId="38" fillId="0" borderId="0" xfId="0" applyFont="1" applyAlignment="1">
      <alignment horizontal="left" wrapText="1"/>
    </xf>
    <xf numFmtId="0" fontId="37" fillId="0" borderId="0" xfId="0" applyFont="1" applyAlignment="1">
      <alignment vertical="center"/>
    </xf>
    <xf numFmtId="0" fontId="36" fillId="0" borderId="0" xfId="0" applyFont="1" applyFill="1" applyAlignment="1">
      <alignment horizontal="left" wrapText="1"/>
    </xf>
    <xf numFmtId="0" fontId="26" fillId="0" borderId="1" xfId="0" applyFont="1" applyBorder="1" applyAlignment="1">
      <alignment horizontal="center"/>
    </xf>
    <xf numFmtId="165" fontId="30" fillId="0" borderId="1" xfId="1" applyFont="1" applyFill="1" applyBorder="1"/>
    <xf numFmtId="165" fontId="30" fillId="0" borderId="1" xfId="1" applyFont="1" applyBorder="1"/>
    <xf numFmtId="0" fontId="30" fillId="0" borderId="0" xfId="0" applyFont="1"/>
    <xf numFmtId="165" fontId="30" fillId="0" borderId="0" xfId="1" applyFont="1"/>
    <xf numFmtId="0" fontId="41" fillId="0" borderId="0" xfId="0" applyFont="1"/>
    <xf numFmtId="165" fontId="41" fillId="0" borderId="0" xfId="1" applyFont="1"/>
    <xf numFmtId="0" fontId="34" fillId="0" borderId="0" xfId="0" applyFont="1"/>
    <xf numFmtId="164" fontId="30" fillId="0" borderId="0" xfId="1" applyNumberFormat="1" applyFont="1"/>
    <xf numFmtId="0" fontId="30" fillId="0" borderId="1" xfId="0" applyFont="1" applyFill="1" applyBorder="1"/>
    <xf numFmtId="0" fontId="30" fillId="0" borderId="1" xfId="0" applyFont="1" applyFill="1" applyBorder="1" applyAlignment="1">
      <alignment horizontal="left"/>
    </xf>
    <xf numFmtId="0" fontId="26" fillId="4" borderId="1" xfId="0" applyFont="1" applyFill="1" applyBorder="1"/>
    <xf numFmtId="166" fontId="26" fillId="4" borderId="5" xfId="1" applyNumberFormat="1" applyFont="1" applyFill="1" applyBorder="1"/>
    <xf numFmtId="166" fontId="26" fillId="4" borderId="1" xfId="1" applyNumberFormat="1" applyFont="1" applyFill="1" applyBorder="1"/>
    <xf numFmtId="49" fontId="24" fillId="0" borderId="1" xfId="1" applyNumberFormat="1" applyFont="1" applyBorder="1" applyAlignment="1"/>
    <xf numFmtId="2" fontId="24" fillId="7" borderId="1" xfId="0" applyNumberFormat="1" applyFont="1" applyFill="1" applyBorder="1" applyAlignment="1" applyProtection="1">
      <alignment horizontal="right"/>
      <protection locked="0"/>
    </xf>
    <xf numFmtId="1" fontId="25" fillId="7" borderId="1" xfId="1" applyNumberFormat="1" applyFont="1" applyFill="1" applyBorder="1" applyProtection="1">
      <protection locked="0"/>
    </xf>
    <xf numFmtId="166" fontId="30" fillId="0" borderId="1" xfId="1" applyNumberFormat="1" applyFont="1" applyFill="1" applyBorder="1"/>
    <xf numFmtId="9" fontId="30" fillId="0" borderId="1" xfId="0" applyNumberFormat="1" applyFont="1" applyFill="1" applyBorder="1"/>
    <xf numFmtId="10" fontId="30" fillId="0" borderId="1" xfId="1" applyNumberFormat="1" applyFont="1" applyFill="1" applyBorder="1"/>
    <xf numFmtId="167" fontId="30" fillId="0" borderId="1" xfId="1" applyNumberFormat="1" applyFont="1" applyFill="1" applyBorder="1"/>
    <xf numFmtId="167" fontId="30" fillId="0" borderId="1" xfId="1" applyNumberFormat="1" applyFont="1" applyBorder="1" applyAlignment="1">
      <alignment horizontal="right"/>
    </xf>
    <xf numFmtId="0" fontId="36" fillId="0" borderId="0" xfId="0" applyFont="1" applyAlignment="1">
      <alignment horizontal="center" vertical="top" wrapText="1"/>
    </xf>
    <xf numFmtId="49" fontId="25" fillId="0" borderId="1" xfId="1" applyNumberFormat="1" applyFont="1" applyBorder="1" applyAlignment="1"/>
    <xf numFmtId="10" fontId="25" fillId="7" borderId="1" xfId="0" applyNumberFormat="1" applyFont="1" applyFill="1" applyBorder="1" applyAlignment="1" applyProtection="1">
      <alignment horizontal="right"/>
      <protection locked="0"/>
    </xf>
    <xf numFmtId="1" fontId="30" fillId="0" borderId="1" xfId="1" applyNumberFormat="1" applyFont="1" applyBorder="1"/>
    <xf numFmtId="0" fontId="26" fillId="0" borderId="0" xfId="4" applyFont="1"/>
    <xf numFmtId="0" fontId="30" fillId="0" borderId="0" xfId="4" applyFont="1"/>
    <xf numFmtId="2" fontId="30" fillId="0" borderId="1" xfId="4" applyNumberFormat="1" applyFont="1" applyBorder="1"/>
    <xf numFmtId="0" fontId="30" fillId="0" borderId="2" xfId="26" applyFont="1" applyBorder="1" applyAlignment="1">
      <alignment horizontal="left"/>
    </xf>
    <xf numFmtId="0" fontId="30" fillId="0" borderId="4" xfId="26" applyFont="1" applyBorder="1" applyAlignment="1">
      <alignment horizontal="left"/>
    </xf>
    <xf numFmtId="0" fontId="30" fillId="0" borderId="1" xfId="4" applyFont="1" applyBorder="1"/>
    <xf numFmtId="0" fontId="43" fillId="6" borderId="1" xfId="4" applyFont="1" applyFill="1" applyBorder="1" applyAlignment="1">
      <alignment horizontal="center" vertical="center" wrapText="1"/>
    </xf>
    <xf numFmtId="0" fontId="45" fillId="0" borderId="0" xfId="4" applyFont="1"/>
    <xf numFmtId="0" fontId="45" fillId="4" borderId="20" xfId="4" applyFont="1" applyFill="1" applyBorder="1" applyAlignment="1">
      <alignment horizontal="center"/>
    </xf>
    <xf numFmtId="0" fontId="45" fillId="4" borderId="1" xfId="4" applyFont="1" applyFill="1" applyBorder="1" applyAlignment="1">
      <alignment horizontal="center"/>
    </xf>
    <xf numFmtId="0" fontId="45" fillId="4" borderId="29" xfId="0" applyFont="1" applyFill="1" applyBorder="1" applyAlignment="1">
      <alignment horizontal="center"/>
    </xf>
    <xf numFmtId="4" fontId="30" fillId="0" borderId="20" xfId="0" applyNumberFormat="1" applyFont="1" applyBorder="1"/>
    <xf numFmtId="4" fontId="30" fillId="0" borderId="1" xfId="4" applyNumberFormat="1" applyFont="1" applyBorder="1"/>
    <xf numFmtId="0" fontId="30" fillId="0" borderId="1" xfId="4" applyFont="1" applyBorder="1" applyAlignment="1">
      <alignment horizontal="right"/>
    </xf>
    <xf numFmtId="0" fontId="30" fillId="0" borderId="1" xfId="4" applyFont="1" applyBorder="1" applyAlignment="1">
      <alignment horizontal="center"/>
    </xf>
    <xf numFmtId="49" fontId="30" fillId="0" borderId="1" xfId="4" applyNumberFormat="1" applyFont="1" applyBorder="1" applyAlignment="1">
      <alignment horizontal="center"/>
    </xf>
    <xf numFmtId="0" fontId="30" fillId="0" borderId="29" xfId="0" applyFont="1" applyBorder="1"/>
    <xf numFmtId="4" fontId="30" fillId="0" borderId="1" xfId="26" applyNumberFormat="1" applyFont="1" applyBorder="1"/>
    <xf numFmtId="4" fontId="30" fillId="0" borderId="30" xfId="0" applyNumberFormat="1" applyFont="1" applyBorder="1"/>
    <xf numFmtId="4" fontId="30" fillId="0" borderId="31" xfId="26" applyNumberFormat="1" applyFont="1" applyBorder="1"/>
    <xf numFmtId="0" fontId="30" fillId="0" borderId="31" xfId="4" applyFont="1" applyBorder="1" applyAlignment="1">
      <alignment horizontal="right"/>
    </xf>
    <xf numFmtId="0" fontId="30" fillId="0" borderId="31" xfId="4" applyFont="1" applyBorder="1" applyAlignment="1">
      <alignment horizontal="center"/>
    </xf>
    <xf numFmtId="4" fontId="30" fillId="0" borderId="31" xfId="4" applyNumberFormat="1" applyFont="1" applyBorder="1"/>
    <xf numFmtId="49" fontId="30" fillId="0" borderId="31" xfId="4" applyNumberFormat="1" applyFont="1" applyBorder="1" applyAlignment="1">
      <alignment horizontal="center"/>
    </xf>
    <xf numFmtId="0" fontId="30" fillId="0" borderId="32" xfId="0" applyFont="1" applyBorder="1"/>
    <xf numFmtId="0" fontId="30" fillId="0" borderId="0" xfId="0" applyFont="1" applyBorder="1"/>
    <xf numFmtId="0" fontId="30" fillId="0" borderId="0" xfId="26" applyFont="1" applyBorder="1"/>
    <xf numFmtId="0" fontId="30" fillId="0" borderId="0" xfId="4" applyFont="1" applyBorder="1" applyAlignment="1">
      <alignment horizontal="right"/>
    </xf>
    <xf numFmtId="0" fontId="30" fillId="0" borderId="0" xfId="4" applyFont="1" applyBorder="1" applyAlignment="1">
      <alignment horizontal="center"/>
    </xf>
    <xf numFmtId="0" fontId="30" fillId="0" borderId="0" xfId="4" applyFont="1" applyBorder="1"/>
    <xf numFmtId="49" fontId="30" fillId="0" borderId="0" xfId="4" applyNumberFormat="1" applyFont="1" applyBorder="1" applyAlignment="1">
      <alignment horizontal="center"/>
    </xf>
    <xf numFmtId="0" fontId="45" fillId="4" borderId="20" xfId="0" applyFont="1" applyFill="1" applyBorder="1" applyAlignment="1">
      <alignment horizontal="center"/>
    </xf>
    <xf numFmtId="0" fontId="45" fillId="4" borderId="1" xfId="0" applyFont="1" applyFill="1" applyBorder="1" applyAlignment="1">
      <alignment horizontal="center"/>
    </xf>
    <xf numFmtId="4" fontId="30" fillId="0" borderId="1" xfId="0" applyNumberFormat="1" applyFont="1" applyBorder="1"/>
    <xf numFmtId="165" fontId="19" fillId="6" borderId="2" xfId="1" applyFont="1" applyFill="1" applyBorder="1" applyAlignment="1">
      <alignment horizontal="center" vertical="center"/>
    </xf>
    <xf numFmtId="165" fontId="19" fillId="6" borderId="3" xfId="1" applyFont="1" applyFill="1" applyBorder="1" applyAlignment="1">
      <alignment horizontal="center" vertical="center"/>
    </xf>
    <xf numFmtId="165" fontId="19" fillId="6" borderId="4" xfId="1" applyFont="1" applyFill="1" applyBorder="1" applyAlignment="1">
      <alignment horizontal="center" vertical="center"/>
    </xf>
    <xf numFmtId="0" fontId="39" fillId="0" borderId="0" xfId="0" applyFont="1" applyAlignment="1">
      <alignment horizontal="left" vertical="top" wrapText="1"/>
    </xf>
    <xf numFmtId="0" fontId="13" fillId="0" borderId="0" xfId="0" applyFont="1" applyBorder="1" applyAlignment="1">
      <alignment horizontal="center"/>
    </xf>
    <xf numFmtId="49" fontId="20" fillId="0" borderId="0" xfId="1" applyNumberFormat="1" applyFont="1" applyBorder="1" applyAlignment="1">
      <alignment horizontal="center"/>
    </xf>
    <xf numFmtId="0" fontId="37" fillId="0" borderId="0" xfId="0" applyFont="1" applyAlignment="1">
      <alignment horizontal="left" vertical="top" wrapText="1"/>
    </xf>
    <xf numFmtId="0" fontId="30" fillId="0" borderId="1" xfId="4" applyFont="1" applyBorder="1" applyAlignment="1">
      <alignment horizontal="left" vertical="top" wrapText="1"/>
    </xf>
    <xf numFmtId="0" fontId="44" fillId="0" borderId="1" xfId="0" applyFont="1" applyBorder="1" applyAlignment="1">
      <alignment horizontal="left"/>
    </xf>
    <xf numFmtId="0" fontId="30" fillId="0" borderId="2" xfId="26" applyFont="1" applyBorder="1" applyAlignment="1">
      <alignment horizontal="left"/>
    </xf>
    <xf numFmtId="0" fontId="30" fillId="0" borderId="4" xfId="26" applyFont="1" applyBorder="1" applyAlignment="1">
      <alignment horizontal="left"/>
    </xf>
    <xf numFmtId="0" fontId="43" fillId="6" borderId="1" xfId="4" applyFont="1" applyFill="1" applyBorder="1" applyAlignment="1">
      <alignment horizontal="left" vertical="center"/>
    </xf>
    <xf numFmtId="0" fontId="30" fillId="0" borderId="1" xfId="4" applyFont="1" applyBorder="1" applyAlignment="1">
      <alignment horizontal="left" wrapText="1"/>
    </xf>
    <xf numFmtId="0" fontId="43" fillId="6" borderId="2" xfId="4" applyFont="1" applyFill="1" applyBorder="1" applyAlignment="1">
      <alignment horizontal="left" vertical="center"/>
    </xf>
    <xf numFmtId="0" fontId="43" fillId="6" borderId="4" xfId="4" applyFont="1" applyFill="1" applyBorder="1" applyAlignment="1">
      <alignment horizontal="left" vertical="center"/>
    </xf>
    <xf numFmtId="0" fontId="30" fillId="0" borderId="2" xfId="4" applyFont="1" applyBorder="1" applyAlignment="1">
      <alignment horizontal="left"/>
    </xf>
    <xf numFmtId="0" fontId="30" fillId="0" borderId="4" xfId="4" applyFont="1" applyBorder="1" applyAlignment="1">
      <alignment horizontal="left"/>
    </xf>
    <xf numFmtId="0" fontId="43" fillId="7" borderId="12" xfId="0" applyFont="1" applyFill="1" applyBorder="1" applyAlignment="1">
      <alignment horizontal="center"/>
    </xf>
    <xf numFmtId="0" fontId="43" fillId="7" borderId="11" xfId="0" applyFont="1" applyFill="1" applyBorder="1" applyAlignment="1">
      <alignment horizontal="center"/>
    </xf>
    <xf numFmtId="0" fontId="43" fillId="7" borderId="13" xfId="0" applyFont="1" applyFill="1" applyBorder="1" applyAlignment="1">
      <alignment horizontal="center"/>
    </xf>
    <xf numFmtId="0" fontId="45" fillId="4" borderId="20" xfId="0" applyFont="1" applyFill="1" applyBorder="1" applyAlignment="1">
      <alignment horizontal="center"/>
    </xf>
    <xf numFmtId="0" fontId="45" fillId="4" borderId="1" xfId="0" applyFont="1" applyFill="1" applyBorder="1" applyAlignment="1">
      <alignment horizontal="center"/>
    </xf>
    <xf numFmtId="4" fontId="30" fillId="0" borderId="23" xfId="0" applyNumberFormat="1" applyFont="1" applyBorder="1" applyAlignment="1">
      <alignment horizontal="center"/>
    </xf>
    <xf numFmtId="4" fontId="30" fillId="0" borderId="24" xfId="0" applyNumberFormat="1" applyFont="1" applyBorder="1" applyAlignment="1">
      <alignment horizontal="center"/>
    </xf>
    <xf numFmtId="0" fontId="45" fillId="4" borderId="14" xfId="4" applyFont="1" applyFill="1" applyBorder="1" applyAlignment="1">
      <alignment horizontal="center"/>
    </xf>
    <xf numFmtId="0" fontId="45" fillId="4" borderId="15" xfId="4" applyFont="1" applyFill="1" applyBorder="1" applyAlignment="1">
      <alignment horizontal="center"/>
    </xf>
    <xf numFmtId="0" fontId="45" fillId="4" borderId="16" xfId="4" applyFont="1" applyFill="1" applyBorder="1" applyAlignment="1">
      <alignment horizontal="center"/>
    </xf>
    <xf numFmtId="0" fontId="45" fillId="4" borderId="17" xfId="4" applyFont="1" applyFill="1" applyBorder="1" applyAlignment="1">
      <alignment horizontal="center"/>
    </xf>
    <xf numFmtId="0" fontId="45" fillId="4" borderId="19" xfId="4" applyFont="1" applyFill="1" applyBorder="1" applyAlignment="1">
      <alignment horizontal="center"/>
    </xf>
    <xf numFmtId="0" fontId="45" fillId="4" borderId="21" xfId="4" applyFont="1" applyFill="1" applyBorder="1" applyAlignment="1">
      <alignment horizontal="center"/>
    </xf>
    <xf numFmtId="4" fontId="30" fillId="0" borderId="2" xfId="0" applyNumberFormat="1" applyFont="1" applyBorder="1" applyAlignment="1">
      <alignment horizontal="center"/>
    </xf>
    <xf numFmtId="4" fontId="30" fillId="0" borderId="4" xfId="0" applyNumberFormat="1" applyFont="1" applyBorder="1" applyAlignment="1">
      <alignment horizontal="center"/>
    </xf>
    <xf numFmtId="4" fontId="30" fillId="0" borderId="22" xfId="0" applyNumberFormat="1" applyFont="1" applyBorder="1" applyAlignment="1">
      <alignment horizontal="center"/>
    </xf>
    <xf numFmtId="0" fontId="43" fillId="6" borderId="8" xfId="0" applyFont="1" applyFill="1" applyBorder="1" applyAlignment="1">
      <alignment horizontal="center"/>
    </xf>
    <xf numFmtId="0" fontId="43" fillId="6" borderId="9" xfId="0" applyFont="1" applyFill="1" applyBorder="1" applyAlignment="1">
      <alignment horizontal="center"/>
    </xf>
    <xf numFmtId="0" fontId="43" fillId="6" borderId="10" xfId="0" applyFont="1" applyFill="1" applyBorder="1" applyAlignment="1">
      <alignment horizontal="center"/>
    </xf>
    <xf numFmtId="0" fontId="45" fillId="4" borderId="6" xfId="4" applyFont="1" applyFill="1" applyBorder="1" applyAlignment="1">
      <alignment horizontal="center"/>
    </xf>
    <xf numFmtId="0" fontId="45" fillId="4" borderId="28" xfId="4" applyFont="1" applyFill="1" applyBorder="1" applyAlignment="1">
      <alignment horizontal="center"/>
    </xf>
    <xf numFmtId="0" fontId="45" fillId="4" borderId="7" xfId="4" applyFont="1" applyFill="1" applyBorder="1" applyAlignment="1">
      <alignment horizontal="center"/>
    </xf>
    <xf numFmtId="4" fontId="30" fillId="0" borderId="18" xfId="0" applyNumberFormat="1" applyFont="1" applyBorder="1" applyAlignment="1">
      <alignment horizontal="center"/>
    </xf>
    <xf numFmtId="0" fontId="45" fillId="4" borderId="18" xfId="0" applyFont="1" applyFill="1" applyBorder="1" applyAlignment="1">
      <alignment horizontal="center"/>
    </xf>
    <xf numFmtId="0" fontId="45" fillId="4" borderId="4" xfId="0" applyFont="1" applyFill="1" applyBorder="1" applyAlignment="1">
      <alignment horizontal="center"/>
    </xf>
    <xf numFmtId="0" fontId="43" fillId="7" borderId="8" xfId="0" applyFont="1" applyFill="1" applyBorder="1" applyAlignment="1">
      <alignment horizontal="center"/>
    </xf>
    <xf numFmtId="0" fontId="43" fillId="7" borderId="9" xfId="0" applyFont="1" applyFill="1" applyBorder="1" applyAlignment="1">
      <alignment horizontal="center"/>
    </xf>
    <xf numFmtId="0" fontId="43" fillId="7" borderId="10" xfId="0" applyFont="1" applyFill="1" applyBorder="1" applyAlignment="1">
      <alignment horizontal="center"/>
    </xf>
    <xf numFmtId="0" fontId="30" fillId="0" borderId="23" xfId="0" applyFont="1" applyBorder="1" applyAlignment="1">
      <alignment horizontal="center"/>
    </xf>
    <xf numFmtId="0" fontId="30" fillId="0" borderId="27" xfId="0" applyFont="1" applyBorder="1" applyAlignment="1">
      <alignment horizontal="center"/>
    </xf>
    <xf numFmtId="0" fontId="30" fillId="0" borderId="26" xfId="0" applyFont="1" applyBorder="1" applyAlignment="1">
      <alignment horizontal="center"/>
    </xf>
    <xf numFmtId="4" fontId="30" fillId="0" borderId="25" xfId="0" applyNumberFormat="1" applyFont="1" applyBorder="1" applyAlignment="1">
      <alignment horizontal="center"/>
    </xf>
    <xf numFmtId="4" fontId="30" fillId="0" borderId="26" xfId="0" applyNumberFormat="1" applyFont="1"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0" fontId="0" fillId="0" borderId="0" xfId="0" applyBorder="1" applyAlignment="1">
      <alignment horizontal="center"/>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D739"/>
      <color rgb="FF006362"/>
      <color rgb="FF00DC00"/>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85725</xdr:rowOff>
    </xdr:from>
    <xdr:to>
      <xdr:col>2</xdr:col>
      <xdr:colOff>577850</xdr:colOff>
      <xdr:row>0</xdr:row>
      <xdr:rowOff>534988</xdr:rowOff>
    </xdr:to>
    <xdr:pic>
      <xdr:nvPicPr>
        <xdr:cNvPr id="3" name="Picture 2">
          <a:extLst>
            <a:ext uri="{FF2B5EF4-FFF2-40B4-BE49-F238E27FC236}">
              <a16:creationId xmlns:a16="http://schemas.microsoft.com/office/drawing/2014/main" id="{E2A0E4D9-6874-4AE6-9514-142FABB38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85725"/>
          <a:ext cx="81915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2</xdr:col>
      <xdr:colOff>530225</xdr:colOff>
      <xdr:row>0</xdr:row>
      <xdr:rowOff>534988</xdr:rowOff>
    </xdr:to>
    <xdr:pic>
      <xdr:nvPicPr>
        <xdr:cNvPr id="3" name="Picture 2">
          <a:extLst>
            <a:ext uri="{FF2B5EF4-FFF2-40B4-BE49-F238E27FC236}">
              <a16:creationId xmlns:a16="http://schemas.microsoft.com/office/drawing/2014/main" id="{44E91611-F0BE-4CF4-B593-7ADBF336B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85725"/>
          <a:ext cx="815975" cy="4492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85725</xdr:rowOff>
    </xdr:from>
    <xdr:to>
      <xdr:col>2</xdr:col>
      <xdr:colOff>504825</xdr:colOff>
      <xdr:row>0</xdr:row>
      <xdr:rowOff>534988</xdr:rowOff>
    </xdr:to>
    <xdr:pic>
      <xdr:nvPicPr>
        <xdr:cNvPr id="3" name="Picture 2">
          <a:extLst>
            <a:ext uri="{FF2B5EF4-FFF2-40B4-BE49-F238E27FC236}">
              <a16:creationId xmlns:a16="http://schemas.microsoft.com/office/drawing/2014/main" id="{B87FA6AB-4CD4-40BE-A094-0CDB594D88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92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2</xdr:col>
      <xdr:colOff>552450</xdr:colOff>
      <xdr:row>0</xdr:row>
      <xdr:rowOff>534988</xdr:rowOff>
    </xdr:to>
    <xdr:pic>
      <xdr:nvPicPr>
        <xdr:cNvPr id="3" name="Picture 2">
          <a:extLst>
            <a:ext uri="{FF2B5EF4-FFF2-40B4-BE49-F238E27FC236}">
              <a16:creationId xmlns:a16="http://schemas.microsoft.com/office/drawing/2014/main" id="{EA28F2CF-0D42-4663-A5C8-BD26132EC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85725"/>
          <a:ext cx="819150" cy="4492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76200</xdr:rowOff>
    </xdr:from>
    <xdr:to>
      <xdr:col>2</xdr:col>
      <xdr:colOff>558800</xdr:colOff>
      <xdr:row>0</xdr:row>
      <xdr:rowOff>522288</xdr:rowOff>
    </xdr:to>
    <xdr:pic>
      <xdr:nvPicPr>
        <xdr:cNvPr id="3" name="Picture 2">
          <a:extLst>
            <a:ext uri="{FF2B5EF4-FFF2-40B4-BE49-F238E27FC236}">
              <a16:creationId xmlns:a16="http://schemas.microsoft.com/office/drawing/2014/main" id="{E5326598-E508-4CFF-B69A-BD90E4BA0E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76200"/>
          <a:ext cx="819150" cy="4492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0</xdr:row>
      <xdr:rowOff>85725</xdr:rowOff>
    </xdr:from>
    <xdr:to>
      <xdr:col>2</xdr:col>
      <xdr:colOff>485775</xdr:colOff>
      <xdr:row>0</xdr:row>
      <xdr:rowOff>531813</xdr:rowOff>
    </xdr:to>
    <xdr:pic>
      <xdr:nvPicPr>
        <xdr:cNvPr id="3" name="Picture 2">
          <a:extLst>
            <a:ext uri="{FF2B5EF4-FFF2-40B4-BE49-F238E27FC236}">
              <a16:creationId xmlns:a16="http://schemas.microsoft.com/office/drawing/2014/main" id="{42CD5E82-CE55-44EB-A5D6-16C8B75E2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60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6350</xdr:colOff>
      <xdr:row>0</xdr:row>
      <xdr:rowOff>73025</xdr:rowOff>
    </xdr:from>
    <xdr:to>
      <xdr:col>2</xdr:col>
      <xdr:colOff>825500</xdr:colOff>
      <xdr:row>3</xdr:row>
      <xdr:rowOff>55563</xdr:rowOff>
    </xdr:to>
    <xdr:pic>
      <xdr:nvPicPr>
        <xdr:cNvPr id="3" name="Picture 2">
          <a:extLst>
            <a:ext uri="{FF2B5EF4-FFF2-40B4-BE49-F238E27FC236}">
              <a16:creationId xmlns:a16="http://schemas.microsoft.com/office/drawing/2014/main" id="{6E8CA66C-4DC2-4823-95C4-CDA6F6BEB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575" y="73025"/>
          <a:ext cx="819150" cy="4492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0</xdr:row>
      <xdr:rowOff>123825</xdr:rowOff>
    </xdr:from>
    <xdr:to>
      <xdr:col>2</xdr:col>
      <xdr:colOff>82550</xdr:colOff>
      <xdr:row>3</xdr:row>
      <xdr:rowOff>84138</xdr:rowOff>
    </xdr:to>
    <xdr:pic>
      <xdr:nvPicPr>
        <xdr:cNvPr id="3" name="Picture 2">
          <a:extLst>
            <a:ext uri="{FF2B5EF4-FFF2-40B4-BE49-F238E27FC236}">
              <a16:creationId xmlns:a16="http://schemas.microsoft.com/office/drawing/2014/main" id="{37A09DCD-31DE-4B79-97A8-F08BEC85C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23825"/>
          <a:ext cx="819150" cy="449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31"/>
  <sheetViews>
    <sheetView showGridLines="0" showRowColHeaders="0" tabSelected="1" showWhiteSpace="0" zoomScaleNormal="100" workbookViewId="0">
      <selection activeCell="D6" sqref="D6"/>
    </sheetView>
  </sheetViews>
  <sheetFormatPr defaultColWidth="0" defaultRowHeight="11.5" zeroHeight="1" x14ac:dyDescent="0.25"/>
  <cols>
    <col min="1" max="1" width="2" style="1" customWidth="1"/>
    <col min="2" max="2" width="5.36328125" style="6" customWidth="1"/>
    <col min="3" max="3" width="54.08984375" style="1" customWidth="1"/>
    <col min="4" max="4" width="18.54296875" style="7" customWidth="1"/>
    <col min="5" max="5" width="2.6328125" style="1" customWidth="1"/>
    <col min="6" max="6" width="74.54296875" style="3" customWidth="1"/>
    <col min="7" max="16383" width="9.08984375" style="1" hidden="1"/>
    <col min="16384" max="16384" width="7.90625" style="1" hidden="1" customWidth="1"/>
  </cols>
  <sheetData>
    <row r="1" spans="2:6" ht="47" customHeight="1" x14ac:dyDescent="0.25">
      <c r="C1" s="8"/>
    </row>
    <row r="2" spans="2:6" ht="30" customHeight="1" x14ac:dyDescent="0.2">
      <c r="B2" s="142" t="s">
        <v>129</v>
      </c>
      <c r="C2" s="143"/>
      <c r="D2" s="144"/>
    </row>
    <row r="3" spans="2:6" x14ac:dyDescent="0.25">
      <c r="B3" s="4"/>
      <c r="C3" s="5"/>
      <c r="D3" s="5"/>
    </row>
    <row r="4" spans="2:6" ht="15" customHeight="1" x14ac:dyDescent="0.3">
      <c r="B4" s="4"/>
      <c r="C4" s="147" t="s">
        <v>138</v>
      </c>
      <c r="D4" s="147"/>
      <c r="F4" s="58" t="s">
        <v>139</v>
      </c>
    </row>
    <row r="5" spans="2:6" ht="13.5" customHeight="1" x14ac:dyDescent="0.35">
      <c r="B5" s="4"/>
      <c r="C5" s="11"/>
      <c r="D5" s="12"/>
      <c r="F5" s="58"/>
    </row>
    <row r="6" spans="2:6" ht="29.4" customHeight="1" x14ac:dyDescent="0.25">
      <c r="B6" s="45"/>
      <c r="C6" s="46" t="s">
        <v>126</v>
      </c>
      <c r="D6" s="29" t="s">
        <v>16</v>
      </c>
      <c r="F6" s="59" t="s">
        <v>123</v>
      </c>
    </row>
    <row r="7" spans="2:6" ht="15" customHeight="1" x14ac:dyDescent="0.25">
      <c r="B7" s="47"/>
      <c r="C7" s="31" t="s">
        <v>114</v>
      </c>
      <c r="D7" s="32">
        <v>300000</v>
      </c>
      <c r="F7" s="60"/>
    </row>
    <row r="8" spans="2:6" ht="15" customHeight="1" x14ac:dyDescent="0.25">
      <c r="B8" s="47"/>
      <c r="C8" s="31" t="s">
        <v>18</v>
      </c>
      <c r="D8" s="32"/>
      <c r="F8" s="61"/>
    </row>
    <row r="9" spans="2:6" ht="15" customHeight="1" x14ac:dyDescent="0.25">
      <c r="B9" s="47"/>
      <c r="C9" s="31" t="s">
        <v>19</v>
      </c>
      <c r="D9" s="32"/>
      <c r="F9" s="60"/>
    </row>
    <row r="10" spans="2:6" ht="15" customHeight="1" x14ac:dyDescent="0.25">
      <c r="B10" s="47"/>
      <c r="C10" s="31" t="s">
        <v>81</v>
      </c>
      <c r="D10" s="32"/>
      <c r="F10" s="60" t="s">
        <v>91</v>
      </c>
    </row>
    <row r="11" spans="2:6" ht="15" customHeight="1" x14ac:dyDescent="0.25">
      <c r="B11" s="47"/>
      <c r="C11" s="31" t="s">
        <v>0</v>
      </c>
      <c r="D11" s="32"/>
      <c r="F11" s="60" t="s">
        <v>109</v>
      </c>
    </row>
    <row r="12" spans="2:6" ht="15" customHeight="1" x14ac:dyDescent="0.25">
      <c r="B12" s="47"/>
      <c r="C12" s="31" t="s">
        <v>20</v>
      </c>
      <c r="D12" s="32"/>
      <c r="F12" s="60" t="s">
        <v>93</v>
      </c>
    </row>
    <row r="13" spans="2:6" ht="15" customHeight="1" x14ac:dyDescent="0.25">
      <c r="B13" s="47"/>
      <c r="C13" s="48"/>
      <c r="D13" s="49"/>
    </row>
    <row r="14" spans="2:6" ht="15" customHeight="1" thickBot="1" x14ac:dyDescent="0.3">
      <c r="B14" s="35" t="s">
        <v>1</v>
      </c>
      <c r="C14" s="35" t="s">
        <v>101</v>
      </c>
      <c r="D14" s="36">
        <f>D23</f>
        <v>3600</v>
      </c>
      <c r="F14" s="1"/>
    </row>
    <row r="15" spans="2:6" ht="15" customHeight="1" thickTop="1" x14ac:dyDescent="0.25">
      <c r="B15" s="47"/>
      <c r="C15" s="48"/>
      <c r="D15" s="49"/>
      <c r="F15" s="9"/>
    </row>
    <row r="16" spans="2:6" ht="15" customHeight="1" x14ac:dyDescent="0.25">
      <c r="B16" s="50"/>
      <c r="C16" s="57" t="s">
        <v>21</v>
      </c>
      <c r="D16" s="51"/>
      <c r="F16" s="1"/>
    </row>
    <row r="17" spans="2:6" ht="12.5" x14ac:dyDescent="0.25">
      <c r="B17" s="35"/>
      <c r="C17" s="31" t="s">
        <v>110</v>
      </c>
      <c r="D17" s="52">
        <f>IF(AND(D7&lt;25000,D7&gt;0),D8+D9+D10-D11+D12,D7+D8+D9+D10-D11+D12)</f>
        <v>300000</v>
      </c>
      <c r="F17" s="1"/>
    </row>
    <row r="18" spans="2:6" ht="12.5" x14ac:dyDescent="0.25">
      <c r="B18" s="35" t="s">
        <v>4</v>
      </c>
      <c r="C18" s="53" t="s">
        <v>5</v>
      </c>
      <c r="D18" s="54">
        <v>0.8</v>
      </c>
      <c r="F18" s="1"/>
    </row>
    <row r="19" spans="2:6" ht="12.5" x14ac:dyDescent="0.25">
      <c r="B19" s="35" t="s">
        <v>1</v>
      </c>
      <c r="C19" s="31" t="s">
        <v>111</v>
      </c>
      <c r="D19" s="52">
        <f>ROUND(D17*80/100,0)</f>
        <v>240000</v>
      </c>
      <c r="F19" s="1"/>
    </row>
    <row r="20" spans="2:6" ht="12.5" x14ac:dyDescent="0.25">
      <c r="B20" s="35" t="s">
        <v>22</v>
      </c>
      <c r="C20" s="31" t="s">
        <v>5</v>
      </c>
      <c r="D20" s="54">
        <v>1.4999999999999999E-2</v>
      </c>
      <c r="F20" s="1"/>
    </row>
    <row r="21" spans="2:6" ht="12.5" hidden="1" x14ac:dyDescent="0.25">
      <c r="B21" s="35"/>
      <c r="C21" s="55" t="s">
        <v>127</v>
      </c>
      <c r="D21" s="56">
        <f>ROUND(D19*D20,0)</f>
        <v>3600</v>
      </c>
      <c r="F21" s="1"/>
    </row>
    <row r="22" spans="2:6" ht="12.5" hidden="1" x14ac:dyDescent="0.25">
      <c r="B22" s="35"/>
      <c r="C22" s="55" t="s">
        <v>127</v>
      </c>
      <c r="D22" s="56">
        <f>IF(D6="Y",0,D21)</f>
        <v>3600</v>
      </c>
      <c r="F22" s="1"/>
    </row>
    <row r="23" spans="2:6" ht="12.5" x14ac:dyDescent="0.25">
      <c r="B23" s="35" t="s">
        <v>1</v>
      </c>
      <c r="C23" s="65" t="s">
        <v>118</v>
      </c>
      <c r="D23" s="66">
        <f>IF(D22&lt;0,0,D22)</f>
        <v>3600</v>
      </c>
      <c r="F23" s="1"/>
    </row>
    <row r="24" spans="2:6" ht="12" x14ac:dyDescent="0.3">
      <c r="B24" s="146"/>
      <c r="C24" s="146"/>
      <c r="D24" s="146"/>
      <c r="F24" s="1"/>
    </row>
    <row r="25" spans="2:6" x14ac:dyDescent="0.25"/>
    <row r="26" spans="2:6" x14ac:dyDescent="0.25">
      <c r="B26" s="67" t="s">
        <v>7</v>
      </c>
      <c r="C26" s="68"/>
      <c r="D26" s="69"/>
      <c r="E26" s="68"/>
      <c r="F26" s="70"/>
    </row>
    <row r="27" spans="2:6" ht="22.25" customHeight="1" x14ac:dyDescent="0.2">
      <c r="B27" s="145" t="s">
        <v>8</v>
      </c>
      <c r="C27" s="145"/>
      <c r="D27" s="145"/>
      <c r="E27" s="145"/>
      <c r="F27" s="145"/>
    </row>
    <row r="28" spans="2:6" x14ac:dyDescent="0.25">
      <c r="B28" s="67" t="s">
        <v>9</v>
      </c>
      <c r="C28" s="68"/>
      <c r="D28" s="69"/>
      <c r="E28" s="68"/>
      <c r="F28" s="70"/>
    </row>
    <row r="29" spans="2:6" x14ac:dyDescent="0.25">
      <c r="B29" s="67" t="s">
        <v>130</v>
      </c>
      <c r="C29" s="68"/>
      <c r="D29" s="69"/>
      <c r="E29" s="68"/>
      <c r="F29" s="70"/>
    </row>
    <row r="30" spans="2:6" x14ac:dyDescent="0.25">
      <c r="B30" s="67" t="s">
        <v>10</v>
      </c>
      <c r="C30" s="68"/>
      <c r="D30" s="69"/>
      <c r="E30" s="68"/>
      <c r="F30" s="70"/>
    </row>
    <row r="31" spans="2:6" x14ac:dyDescent="0.25"/>
  </sheetData>
  <sheetProtection algorithmName="SHA-512" hashValue="aunBIXtDQyUJxxiHY1ADqOJrHzBrDLu/E6vuNnfsM92aNj+ruUdOAJhBZtyP4JDhIZ/rZNm+GNEZWhHlVGiRQQ==" saltValue="iXI+VDdgJLUcOfEkvfUISg==" spinCount="100000" sheet="1" objects="1" selectLockedCells="1"/>
  <mergeCells count="4">
    <mergeCell ref="B2:D2"/>
    <mergeCell ref="B27:F27"/>
    <mergeCell ref="B24:D24"/>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9473A6-98A7-4C69-B78C-BE7B226BBDD7}">
          <x14:formula1>
            <xm:f>List!$A$1:$A$2</xm:f>
          </x14:formula1>
          <xm:sqref>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12</v>
      </c>
      <c r="B1" s="10">
        <v>20</v>
      </c>
    </row>
    <row r="2" spans="1:2" x14ac:dyDescent="0.25">
      <c r="A2" t="s">
        <v>13</v>
      </c>
      <c r="B2" s="10">
        <v>80</v>
      </c>
    </row>
    <row r="3" spans="1:2" x14ac:dyDescent="0.25">
      <c r="B3" s="10">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495D-5941-427A-A846-2CDE03FA2F60}">
  <dimension ref="A1:F35"/>
  <sheetViews>
    <sheetView showGridLines="0" showRowColHeaders="0" showWhiteSpace="0" zoomScaleNormal="100" workbookViewId="0">
      <selection activeCell="D13" sqref="D13"/>
    </sheetView>
  </sheetViews>
  <sheetFormatPr defaultColWidth="0" defaultRowHeight="11.5" zeroHeight="1" x14ac:dyDescent="0.25"/>
  <cols>
    <col min="1" max="1" width="2" style="1" customWidth="1"/>
    <col min="2" max="2" width="5.36328125" style="6" customWidth="1"/>
    <col min="3" max="3" width="56.81640625" style="1" customWidth="1"/>
    <col min="4" max="4" width="18.54296875" style="7" customWidth="1"/>
    <col min="5" max="5" width="2.6328125" style="1" customWidth="1"/>
    <col min="6" max="6" width="74.7265625" style="3" customWidth="1"/>
    <col min="7" max="16384" width="9.08984375" style="1" hidden="1"/>
  </cols>
  <sheetData>
    <row r="1" spans="2:6" ht="47" customHeight="1" x14ac:dyDescent="0.25">
      <c r="C1" s="8"/>
    </row>
    <row r="2" spans="2:6" ht="30" customHeight="1" x14ac:dyDescent="0.2">
      <c r="B2" s="142" t="s">
        <v>131</v>
      </c>
      <c r="C2" s="143"/>
      <c r="D2" s="144"/>
    </row>
    <row r="3" spans="2:6" x14ac:dyDescent="0.25">
      <c r="B3" s="4"/>
      <c r="C3" s="5"/>
      <c r="D3" s="5"/>
    </row>
    <row r="4" spans="2:6" ht="15" customHeight="1" x14ac:dyDescent="0.3">
      <c r="B4" s="4"/>
      <c r="C4" s="147" t="s">
        <v>138</v>
      </c>
      <c r="D4" s="147"/>
      <c r="F4" s="76" t="s">
        <v>139</v>
      </c>
    </row>
    <row r="5" spans="2:6" ht="15" customHeight="1" x14ac:dyDescent="0.35">
      <c r="B5" s="4"/>
      <c r="C5" s="11"/>
      <c r="D5" s="12"/>
      <c r="F5" s="76"/>
    </row>
    <row r="6" spans="2:6" ht="29.4" customHeight="1" x14ac:dyDescent="0.25">
      <c r="B6" s="28"/>
      <c r="C6" s="46" t="s">
        <v>126</v>
      </c>
      <c r="D6" s="29" t="s">
        <v>16</v>
      </c>
      <c r="F6" s="77" t="s">
        <v>123</v>
      </c>
    </row>
    <row r="7" spans="2:6" ht="15" customHeight="1" x14ac:dyDescent="0.25">
      <c r="B7" s="30"/>
      <c r="C7" s="31" t="s">
        <v>17</v>
      </c>
      <c r="D7" s="71" t="s">
        <v>15</v>
      </c>
      <c r="F7" s="78" t="s">
        <v>99</v>
      </c>
    </row>
    <row r="8" spans="2:6" ht="15" customHeight="1" x14ac:dyDescent="0.25">
      <c r="B8" s="30"/>
      <c r="C8" s="31" t="s">
        <v>115</v>
      </c>
      <c r="D8" s="32">
        <v>300000</v>
      </c>
      <c r="F8" s="78"/>
    </row>
    <row r="9" spans="2:6" ht="15" customHeight="1" x14ac:dyDescent="0.25">
      <c r="B9" s="30"/>
      <c r="C9" s="31" t="s">
        <v>18</v>
      </c>
      <c r="D9" s="32"/>
      <c r="F9" s="79"/>
    </row>
    <row r="10" spans="2:6" ht="15" customHeight="1" x14ac:dyDescent="0.25">
      <c r="B10" s="30"/>
      <c r="C10" s="31" t="s">
        <v>19</v>
      </c>
      <c r="D10" s="32"/>
      <c r="F10" s="78"/>
    </row>
    <row r="11" spans="2:6" ht="15" customHeight="1" x14ac:dyDescent="0.25">
      <c r="B11" s="30"/>
      <c r="C11" s="31" t="s">
        <v>81</v>
      </c>
      <c r="D11" s="32"/>
      <c r="F11" s="78" t="s">
        <v>91</v>
      </c>
    </row>
    <row r="12" spans="2:6" ht="15" customHeight="1" x14ac:dyDescent="0.25">
      <c r="B12" s="30"/>
      <c r="C12" s="31" t="s">
        <v>0</v>
      </c>
      <c r="D12" s="32"/>
      <c r="F12" s="78" t="s">
        <v>109</v>
      </c>
    </row>
    <row r="13" spans="2:6" ht="15" customHeight="1" x14ac:dyDescent="0.25">
      <c r="B13" s="30"/>
      <c r="C13" s="31" t="s">
        <v>20</v>
      </c>
      <c r="D13" s="32"/>
      <c r="F13" s="78" t="s">
        <v>93</v>
      </c>
    </row>
    <row r="14" spans="2:6" ht="15" customHeight="1" x14ac:dyDescent="0.25">
      <c r="B14" s="30"/>
      <c r="C14" s="73"/>
      <c r="D14" s="74"/>
    </row>
    <row r="15" spans="2:6" ht="15" customHeight="1" thickBot="1" x14ac:dyDescent="0.3">
      <c r="B15" s="35" t="s">
        <v>1</v>
      </c>
      <c r="C15" s="35" t="s">
        <v>102</v>
      </c>
      <c r="D15" s="36">
        <f>D26</f>
        <v>27600</v>
      </c>
      <c r="F15" s="1"/>
    </row>
    <row r="16" spans="2:6" ht="15" customHeight="1" thickTop="1" x14ac:dyDescent="0.25">
      <c r="B16" s="30"/>
      <c r="C16" s="73"/>
      <c r="D16" s="74"/>
      <c r="F16" s="9"/>
    </row>
    <row r="17" spans="2:6" ht="12.5" x14ac:dyDescent="0.25">
      <c r="B17" s="72"/>
      <c r="C17" s="75" t="s">
        <v>112</v>
      </c>
      <c r="D17" s="37"/>
      <c r="F17" s="1"/>
    </row>
    <row r="18" spans="2:6" x14ac:dyDescent="0.25">
      <c r="B18" s="38" t="s">
        <v>3</v>
      </c>
      <c r="C18" s="39" t="s">
        <v>110</v>
      </c>
      <c r="D18" s="40">
        <f>IF(AND(D8&lt;25000,D8&gt;0),D9+D10+D11-D12+D13,D8+D9+D10+D11-D12+D13)</f>
        <v>300000</v>
      </c>
      <c r="E18" s="9"/>
      <c r="F18" s="9"/>
    </row>
    <row r="19" spans="2:6" x14ac:dyDescent="0.25">
      <c r="B19" s="38" t="s">
        <v>4</v>
      </c>
      <c r="C19" s="39" t="s">
        <v>5</v>
      </c>
      <c r="D19" s="42">
        <v>0.8</v>
      </c>
      <c r="F19" s="1"/>
    </row>
    <row r="20" spans="2:6" x14ac:dyDescent="0.25">
      <c r="B20" s="38" t="s">
        <v>1</v>
      </c>
      <c r="C20" s="39" t="s">
        <v>111</v>
      </c>
      <c r="D20" s="40">
        <f>ROUND(D18*D19,0)</f>
        <v>240000</v>
      </c>
      <c r="E20" s="9"/>
      <c r="F20" s="9"/>
    </row>
    <row r="21" spans="2:6" hidden="1" x14ac:dyDescent="0.25">
      <c r="B21" s="38"/>
      <c r="C21" s="43" t="s">
        <v>124</v>
      </c>
      <c r="D21" s="42">
        <f>IF(AND(D7="N",D6="Y"),2%,0)</f>
        <v>0</v>
      </c>
      <c r="E21" s="9"/>
      <c r="F21" s="9"/>
    </row>
    <row r="22" spans="2:6" hidden="1" x14ac:dyDescent="0.25">
      <c r="B22" s="38"/>
      <c r="C22" s="43" t="s">
        <v>128</v>
      </c>
      <c r="D22" s="42">
        <f>IF(AND(D7="Y",D6="Y"),2%,0)</f>
        <v>0</v>
      </c>
      <c r="E22" s="9"/>
      <c r="F22" s="9"/>
    </row>
    <row r="23" spans="2:6" hidden="1" x14ac:dyDescent="0.25">
      <c r="B23" s="38"/>
      <c r="C23" s="43" t="s">
        <v>125</v>
      </c>
      <c r="D23" s="42">
        <f>IF(AND(D7="Y",D6="N"),11.5%,0)</f>
        <v>0.115</v>
      </c>
      <c r="E23" s="9"/>
      <c r="F23" s="9"/>
    </row>
    <row r="24" spans="2:6" x14ac:dyDescent="0.25">
      <c r="B24" s="38" t="s">
        <v>2</v>
      </c>
      <c r="C24" s="39" t="s">
        <v>5</v>
      </c>
      <c r="D24" s="42">
        <f>SUM(D21:D23)</f>
        <v>0.115</v>
      </c>
    </row>
    <row r="25" spans="2:6" hidden="1" x14ac:dyDescent="0.25">
      <c r="B25" s="38"/>
      <c r="C25" s="43" t="s">
        <v>127</v>
      </c>
      <c r="D25" s="44">
        <f>ROUND(D20*D24,0)</f>
        <v>27600</v>
      </c>
    </row>
    <row r="26" spans="2:6" x14ac:dyDescent="0.25">
      <c r="B26" s="38" t="s">
        <v>1</v>
      </c>
      <c r="C26" s="93" t="s">
        <v>117</v>
      </c>
      <c r="D26" s="95">
        <f>IF(D25&lt;0,0,D25)</f>
        <v>27600</v>
      </c>
    </row>
    <row r="27" spans="2:6" ht="12" x14ac:dyDescent="0.3">
      <c r="B27" s="146"/>
      <c r="C27" s="146"/>
      <c r="D27" s="146"/>
    </row>
    <row r="28" spans="2:6" x14ac:dyDescent="0.25">
      <c r="F28" s="1"/>
    </row>
    <row r="29" spans="2:6" x14ac:dyDescent="0.25"/>
    <row r="30" spans="2:6" x14ac:dyDescent="0.25">
      <c r="B30" s="80" t="s">
        <v>7</v>
      </c>
      <c r="C30" s="62"/>
      <c r="D30" s="63"/>
      <c r="E30" s="62"/>
      <c r="F30" s="64"/>
    </row>
    <row r="31" spans="2:6" ht="22.25" customHeight="1" x14ac:dyDescent="0.2">
      <c r="B31" s="148" t="s">
        <v>8</v>
      </c>
      <c r="C31" s="148"/>
      <c r="D31" s="148"/>
      <c r="E31" s="148"/>
      <c r="F31" s="148"/>
    </row>
    <row r="32" spans="2:6" x14ac:dyDescent="0.25">
      <c r="B32" s="80" t="s">
        <v>9</v>
      </c>
      <c r="C32" s="62"/>
      <c r="D32" s="63"/>
      <c r="E32" s="62"/>
      <c r="F32" s="64"/>
    </row>
    <row r="33" spans="2:6" x14ac:dyDescent="0.25">
      <c r="B33" s="80" t="s">
        <v>130</v>
      </c>
      <c r="C33" s="62"/>
      <c r="D33" s="63"/>
      <c r="E33" s="62"/>
      <c r="F33" s="64"/>
    </row>
    <row r="34" spans="2:6" x14ac:dyDescent="0.25">
      <c r="B34" s="80" t="s">
        <v>10</v>
      </c>
      <c r="C34" s="62"/>
      <c r="D34" s="63"/>
      <c r="E34" s="62"/>
      <c r="F34" s="64"/>
    </row>
    <row r="35" spans="2:6" x14ac:dyDescent="0.25"/>
  </sheetData>
  <sheetProtection algorithmName="SHA-512" hashValue="njS6rkrKtW/uBfPXKhcTJPXCYY35WxIa2erCE7B9vWe/w7w4t1FHIbH+vTWoRWW2AC0ZRIJujHz8YgcKWe9oog==" saltValue="aDsX4pvl3wpdj+oTdvwjeg==" spinCount="100000" sheet="1" objects="1" selectLockedCells="1"/>
  <mergeCells count="4">
    <mergeCell ref="B2:D2"/>
    <mergeCell ref="B27:D27"/>
    <mergeCell ref="B31:F31"/>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D68EE2-94D5-41F2-91CE-DC1829706B20}">
          <x14:formula1>
            <xm:f>List!$A$1:$A$2</xm:f>
          </x14:formula1>
          <xm:sqref>D7 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dimension ref="A1:F61"/>
  <sheetViews>
    <sheetView showGridLines="0" showRowColHeaders="0" showWhiteSpace="0" zoomScaleNormal="100" workbookViewId="0">
      <selection activeCell="D11" sqref="D11"/>
    </sheetView>
  </sheetViews>
  <sheetFormatPr defaultColWidth="0" defaultRowHeight="11.5" zeroHeight="1" x14ac:dyDescent="0.25"/>
  <cols>
    <col min="1" max="1" width="2.36328125" style="1" customWidth="1"/>
    <col min="2" max="2" width="5.36328125" style="6" customWidth="1"/>
    <col min="3" max="3" width="56.54296875" style="1" customWidth="1"/>
    <col min="4" max="4" width="18.54296875" style="7" customWidth="1"/>
    <col min="5" max="5" width="2.6328125" style="1" customWidth="1"/>
    <col min="6" max="6" width="73.08984375" style="3" customWidth="1"/>
    <col min="7" max="16384" width="9.08984375" style="1" hidden="1"/>
  </cols>
  <sheetData>
    <row r="1" spans="2:6" ht="47" customHeight="1" x14ac:dyDescent="0.25">
      <c r="C1" s="8"/>
    </row>
    <row r="2" spans="2:6" ht="30" customHeight="1" x14ac:dyDescent="0.2">
      <c r="B2" s="142" t="s">
        <v>132</v>
      </c>
      <c r="C2" s="143"/>
      <c r="D2" s="144"/>
    </row>
    <row r="3" spans="2:6" x14ac:dyDescent="0.25">
      <c r="B3" s="4"/>
      <c r="C3" s="5"/>
      <c r="D3" s="5"/>
    </row>
    <row r="4" spans="2:6" ht="15" customHeight="1" x14ac:dyDescent="0.3">
      <c r="B4" s="4"/>
      <c r="C4" s="147" t="s">
        <v>138</v>
      </c>
      <c r="D4" s="147"/>
      <c r="F4" s="58" t="s">
        <v>139</v>
      </c>
    </row>
    <row r="5" spans="2:6" ht="15" customHeight="1" x14ac:dyDescent="0.35">
      <c r="B5" s="4"/>
      <c r="C5" s="11"/>
      <c r="D5" s="12"/>
      <c r="F5" s="58"/>
    </row>
    <row r="6" spans="2:6" ht="15" customHeight="1" x14ac:dyDescent="0.25">
      <c r="B6" s="30"/>
      <c r="C6" s="31" t="s">
        <v>115</v>
      </c>
      <c r="D6" s="32">
        <v>300000</v>
      </c>
      <c r="F6" s="61"/>
    </row>
    <row r="7" spans="2:6" ht="15" customHeight="1" x14ac:dyDescent="0.25">
      <c r="B7" s="30"/>
      <c r="C7" s="31" t="s">
        <v>18</v>
      </c>
      <c r="D7" s="32"/>
      <c r="F7" s="81"/>
    </row>
    <row r="8" spans="2:6" ht="15" customHeight="1" x14ac:dyDescent="0.25">
      <c r="B8" s="30"/>
      <c r="C8" s="31" t="s">
        <v>19</v>
      </c>
      <c r="D8" s="32"/>
      <c r="F8" s="60"/>
    </row>
    <row r="9" spans="2:6" ht="15" customHeight="1" x14ac:dyDescent="0.25">
      <c r="B9" s="30"/>
      <c r="C9" s="31" t="s">
        <v>81</v>
      </c>
      <c r="D9" s="32"/>
      <c r="F9" s="60" t="s">
        <v>91</v>
      </c>
    </row>
    <row r="10" spans="2:6" ht="15" customHeight="1" x14ac:dyDescent="0.25">
      <c r="B10" s="30"/>
      <c r="C10" s="31" t="s">
        <v>0</v>
      </c>
      <c r="D10" s="32"/>
      <c r="F10" s="60" t="s">
        <v>109</v>
      </c>
    </row>
    <row r="11" spans="2:6" ht="15" customHeight="1" x14ac:dyDescent="0.25">
      <c r="B11" s="30"/>
      <c r="C11" s="31" t="s">
        <v>20</v>
      </c>
      <c r="D11" s="32"/>
      <c r="F11" s="60" t="s">
        <v>93</v>
      </c>
    </row>
    <row r="12" spans="2:6" ht="15" customHeight="1" x14ac:dyDescent="0.25">
      <c r="B12" s="30"/>
      <c r="C12" s="33"/>
      <c r="D12" s="34"/>
    </row>
    <row r="13" spans="2:6" ht="15" customHeight="1" thickBot="1" x14ac:dyDescent="0.3">
      <c r="B13" s="35" t="s">
        <v>1</v>
      </c>
      <c r="C13" s="35" t="s">
        <v>24</v>
      </c>
      <c r="D13" s="36">
        <f>D25+D36</f>
        <v>12300</v>
      </c>
      <c r="F13" s="1"/>
    </row>
    <row r="14" spans="2:6" ht="15" customHeight="1" thickTop="1" x14ac:dyDescent="0.25">
      <c r="B14" s="30"/>
      <c r="C14" s="73"/>
      <c r="D14" s="74"/>
      <c r="F14" s="9"/>
    </row>
    <row r="15" spans="2:6" ht="15" customHeight="1" x14ac:dyDescent="0.25">
      <c r="B15" s="30"/>
      <c r="C15" s="89" t="s">
        <v>25</v>
      </c>
      <c r="D15" s="90"/>
      <c r="F15" s="1"/>
    </row>
    <row r="16" spans="2:6" ht="15" customHeight="1" x14ac:dyDescent="0.25">
      <c r="B16" s="82"/>
      <c r="C16" s="92" t="s">
        <v>122</v>
      </c>
      <c r="D16" s="83"/>
      <c r="F16" s="1"/>
    </row>
    <row r="17" spans="2:6" x14ac:dyDescent="0.25">
      <c r="B17" s="38"/>
      <c r="C17" s="39" t="s">
        <v>85</v>
      </c>
      <c r="D17" s="40">
        <f>IF(AND(D6&lt;25000,D6&gt;0),D7+D8+D9-D10+D11,D6+D7+D8+D9-D10+D11)</f>
        <v>300000</v>
      </c>
      <c r="F17" s="1"/>
    </row>
    <row r="18" spans="2:6" x14ac:dyDescent="0.25">
      <c r="B18" s="38" t="s">
        <v>4</v>
      </c>
      <c r="C18" s="39" t="s">
        <v>5</v>
      </c>
      <c r="D18" s="42">
        <v>0.8</v>
      </c>
      <c r="F18" s="1"/>
    </row>
    <row r="19" spans="2:6" x14ac:dyDescent="0.25">
      <c r="B19" s="38" t="s">
        <v>1</v>
      </c>
      <c r="C19" s="39" t="s">
        <v>86</v>
      </c>
      <c r="D19" s="40">
        <f>ROUND(D17*80/100,0)</f>
        <v>240000</v>
      </c>
      <c r="F19" s="1"/>
    </row>
    <row r="20" spans="2:6" x14ac:dyDescent="0.25">
      <c r="B20" s="38"/>
      <c r="C20" s="91" t="s">
        <v>26</v>
      </c>
      <c r="D20" s="83"/>
      <c r="F20" s="1"/>
    </row>
    <row r="21" spans="2:6" x14ac:dyDescent="0.25">
      <c r="B21" s="38" t="s">
        <v>4</v>
      </c>
      <c r="C21" s="39" t="s">
        <v>5</v>
      </c>
      <c r="D21" s="84">
        <f>LOOKUP('CN Calc'!D19,List!A6:A9,List!B6:B9)</f>
        <v>10</v>
      </c>
    </row>
    <row r="22" spans="2:6" x14ac:dyDescent="0.25">
      <c r="B22" s="38" t="s">
        <v>3</v>
      </c>
      <c r="C22" s="39" t="s">
        <v>6</v>
      </c>
      <c r="D22" s="40">
        <f>LOOKUP(D19,List!A6:A9,List!C6:C9)</f>
        <v>15300</v>
      </c>
    </row>
    <row r="23" spans="2:6" x14ac:dyDescent="0.25">
      <c r="B23" s="38" t="s">
        <v>1</v>
      </c>
      <c r="C23" s="39" t="s">
        <v>84</v>
      </c>
      <c r="D23" s="40">
        <f>ROUND((D19*D21/100)-D22,0)</f>
        <v>8700</v>
      </c>
    </row>
    <row r="24" spans="2:6" x14ac:dyDescent="0.25">
      <c r="B24" s="30"/>
      <c r="C24" s="85"/>
      <c r="D24" s="86"/>
    </row>
    <row r="25" spans="2:6" ht="12" thickBot="1" x14ac:dyDescent="0.3">
      <c r="B25" s="38" t="s">
        <v>1</v>
      </c>
      <c r="C25" s="93" t="s">
        <v>28</v>
      </c>
      <c r="D25" s="94">
        <f>IF(D23&lt;0,0,D23)</f>
        <v>8700</v>
      </c>
      <c r="F25" s="1"/>
    </row>
    <row r="26" spans="2:6" ht="12" thickTop="1" x14ac:dyDescent="0.25">
      <c r="B26" s="30"/>
      <c r="C26" s="87"/>
      <c r="D26" s="88"/>
      <c r="F26" s="1"/>
    </row>
    <row r="27" spans="2:6" ht="12.5" x14ac:dyDescent="0.25">
      <c r="B27" s="30"/>
      <c r="C27" s="89" t="s">
        <v>29</v>
      </c>
      <c r="D27" s="90"/>
      <c r="F27" s="1"/>
    </row>
    <row r="28" spans="2:6" x14ac:dyDescent="0.25">
      <c r="B28" s="82"/>
      <c r="C28" s="92" t="s">
        <v>122</v>
      </c>
      <c r="D28" s="83"/>
      <c r="F28" s="1"/>
    </row>
    <row r="29" spans="2:6" x14ac:dyDescent="0.25">
      <c r="B29" s="38"/>
      <c r="C29" s="39" t="s">
        <v>85</v>
      </c>
      <c r="D29" s="40">
        <f>D17</f>
        <v>300000</v>
      </c>
      <c r="F29" s="1"/>
    </row>
    <row r="30" spans="2:6" x14ac:dyDescent="0.25">
      <c r="B30" s="38" t="s">
        <v>4</v>
      </c>
      <c r="C30" s="39" t="s">
        <v>5</v>
      </c>
      <c r="D30" s="42">
        <v>0.8</v>
      </c>
      <c r="F30" s="1"/>
    </row>
    <row r="31" spans="2:6" x14ac:dyDescent="0.25">
      <c r="B31" s="38" t="s">
        <v>1</v>
      </c>
      <c r="C31" s="39" t="s">
        <v>86</v>
      </c>
      <c r="D31" s="40">
        <f>D19</f>
        <v>240000</v>
      </c>
      <c r="F31" s="1"/>
    </row>
    <row r="32" spans="2:6" x14ac:dyDescent="0.25">
      <c r="B32" s="38"/>
      <c r="C32" s="91" t="s">
        <v>103</v>
      </c>
      <c r="D32" s="83"/>
      <c r="F32" s="1"/>
    </row>
    <row r="33" spans="2:6" x14ac:dyDescent="0.25">
      <c r="B33" s="38" t="s">
        <v>4</v>
      </c>
      <c r="C33" s="39" t="s">
        <v>5</v>
      </c>
      <c r="D33" s="42">
        <v>1.4999999999999999E-2</v>
      </c>
      <c r="F33" s="1"/>
    </row>
    <row r="34" spans="2:6" x14ac:dyDescent="0.25">
      <c r="B34" s="38" t="s">
        <v>1</v>
      </c>
      <c r="C34" s="39" t="s">
        <v>84</v>
      </c>
      <c r="D34" s="40">
        <f>ROUND(D31*D33,0)</f>
        <v>3600</v>
      </c>
      <c r="F34" s="1"/>
    </row>
    <row r="35" spans="2:6" x14ac:dyDescent="0.25">
      <c r="B35" s="30"/>
      <c r="C35" s="85"/>
      <c r="D35" s="86"/>
      <c r="F35" s="1"/>
    </row>
    <row r="36" spans="2:6" ht="12" thickBot="1" x14ac:dyDescent="0.3">
      <c r="B36" s="38" t="s">
        <v>1</v>
      </c>
      <c r="C36" s="93" t="s">
        <v>27</v>
      </c>
      <c r="D36" s="94">
        <f>IF(D34&lt;0,0,D34)</f>
        <v>3600</v>
      </c>
      <c r="F36" s="1"/>
    </row>
    <row r="37" spans="2:6" ht="12" thickTop="1" x14ac:dyDescent="0.25">
      <c r="F37" s="1"/>
    </row>
    <row r="38" spans="2:6" x14ac:dyDescent="0.25"/>
    <row r="39" spans="2:6" x14ac:dyDescent="0.25">
      <c r="B39" s="67" t="s">
        <v>7</v>
      </c>
      <c r="C39" s="68"/>
      <c r="D39" s="69"/>
      <c r="E39" s="68"/>
      <c r="F39" s="70"/>
    </row>
    <row r="40" spans="2:6" ht="22.25" customHeight="1" x14ac:dyDescent="0.2">
      <c r="B40" s="145" t="s">
        <v>8</v>
      </c>
      <c r="C40" s="145"/>
      <c r="D40" s="145"/>
      <c r="E40" s="145"/>
      <c r="F40" s="145"/>
    </row>
    <row r="41" spans="2:6" x14ac:dyDescent="0.25">
      <c r="B41" s="67" t="s">
        <v>9</v>
      </c>
      <c r="C41" s="68"/>
      <c r="D41" s="69"/>
      <c r="E41" s="68"/>
      <c r="F41" s="70"/>
    </row>
    <row r="42" spans="2:6" x14ac:dyDescent="0.25">
      <c r="B42" s="67" t="s">
        <v>130</v>
      </c>
      <c r="C42" s="68"/>
      <c r="D42" s="69"/>
      <c r="E42" s="68"/>
      <c r="F42" s="70"/>
    </row>
    <row r="43" spans="2:6" x14ac:dyDescent="0.25">
      <c r="B43" s="67" t="s">
        <v>10</v>
      </c>
      <c r="C43" s="68"/>
      <c r="D43" s="69"/>
      <c r="E43" s="68"/>
      <c r="F43" s="70"/>
    </row>
    <row r="44" spans="2:6" x14ac:dyDescent="0.25"/>
    <row r="56" spans="3:6" s="6" customFormat="1" hidden="1" x14ac:dyDescent="0.25">
      <c r="C56" s="1"/>
      <c r="D56" s="7"/>
      <c r="E56" s="1"/>
      <c r="F56" s="3"/>
    </row>
    <row r="57" spans="3:6" s="6" customFormat="1" hidden="1" x14ac:dyDescent="0.25">
      <c r="C57" s="1"/>
      <c r="D57" s="7"/>
      <c r="E57" s="1"/>
      <c r="F57" s="3"/>
    </row>
    <row r="58" spans="3:6" s="6" customFormat="1" hidden="1" x14ac:dyDescent="0.25">
      <c r="C58" s="1"/>
      <c r="D58" s="7"/>
      <c r="E58" s="1"/>
      <c r="F58" s="3"/>
    </row>
    <row r="59" spans="3:6" s="6" customFormat="1" hidden="1" x14ac:dyDescent="0.25">
      <c r="C59" s="1"/>
      <c r="D59" s="7"/>
      <c r="E59" s="1"/>
      <c r="F59" s="3"/>
    </row>
    <row r="60" spans="3:6" s="6" customFormat="1" hidden="1" x14ac:dyDescent="0.25">
      <c r="C60" s="1"/>
      <c r="D60" s="7"/>
      <c r="E60" s="1"/>
      <c r="F60" s="3"/>
    </row>
    <row r="61" spans="3:6" s="6" customFormat="1" hidden="1" x14ac:dyDescent="0.25">
      <c r="C61" s="1"/>
      <c r="D61" s="7"/>
      <c r="E61" s="1"/>
      <c r="F61" s="3"/>
    </row>
  </sheetData>
  <sheetProtection algorithmName="SHA-512" hashValue="geqcgkHpozsmlybSF/a963ATxYwGLXSXAV25kRJ3R81HVsFycBSUBP4esJMMin3C+EOxiutdyIJz6oftAUOHJw==" saltValue="JSK4pq/u+R39NlEaIpQpLA==" spinCount="100000" sheet="1" objects="1" selectLockedCells="1"/>
  <mergeCells count="3">
    <mergeCell ref="B2:D2"/>
    <mergeCell ref="B40:F40"/>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FF3E-9AE2-465F-B69E-53C7F210DB24}">
  <dimension ref="B1:F63"/>
  <sheetViews>
    <sheetView showGridLines="0" showRowColHeaders="0" showWhiteSpace="0" zoomScaleNormal="100" workbookViewId="0">
      <selection activeCell="D10" sqref="D10"/>
    </sheetView>
  </sheetViews>
  <sheetFormatPr defaultColWidth="0" defaultRowHeight="11.5" zeroHeight="1" x14ac:dyDescent="0.25"/>
  <cols>
    <col min="1" max="1" width="3.1796875" style="1" customWidth="1"/>
    <col min="2" max="2" width="5.36328125" style="6" customWidth="1"/>
    <col min="3" max="3" width="54.08984375" style="1" customWidth="1"/>
    <col min="4" max="4" width="18.54296875" style="7" customWidth="1"/>
    <col min="5" max="5" width="2.6328125" style="1" customWidth="1"/>
    <col min="6" max="6" width="74" style="3" customWidth="1"/>
    <col min="7" max="7" width="0" style="1" hidden="1" customWidth="1"/>
    <col min="8" max="16384" width="0" style="1" hidden="1"/>
  </cols>
  <sheetData>
    <row r="1" spans="2:6" ht="47" customHeight="1" x14ac:dyDescent="0.25">
      <c r="C1" s="8"/>
    </row>
    <row r="2" spans="2:6" ht="30" customHeight="1" x14ac:dyDescent="0.2">
      <c r="B2" s="142" t="s">
        <v>133</v>
      </c>
      <c r="C2" s="143"/>
      <c r="D2" s="144"/>
    </row>
    <row r="3" spans="2:6" x14ac:dyDescent="0.25">
      <c r="B3" s="4"/>
      <c r="C3" s="5"/>
      <c r="D3" s="5"/>
    </row>
    <row r="4" spans="2:6" ht="15" customHeight="1" x14ac:dyDescent="0.3">
      <c r="B4" s="4"/>
      <c r="C4" s="147" t="s">
        <v>140</v>
      </c>
      <c r="D4" s="147"/>
      <c r="F4" s="58" t="s">
        <v>139</v>
      </c>
    </row>
    <row r="5" spans="2:6" ht="15" customHeight="1" x14ac:dyDescent="0.35">
      <c r="B5" s="4"/>
      <c r="C5" s="11"/>
      <c r="D5" s="12"/>
      <c r="F5" s="58"/>
    </row>
    <row r="6" spans="2:6" ht="15" customHeight="1" x14ac:dyDescent="0.3">
      <c r="B6" s="28"/>
      <c r="C6" s="96" t="s">
        <v>14</v>
      </c>
      <c r="D6" s="97">
        <v>2.5</v>
      </c>
      <c r="F6" s="59" t="s">
        <v>92</v>
      </c>
    </row>
    <row r="7" spans="2:6" ht="15" customHeight="1" x14ac:dyDescent="0.25">
      <c r="B7" s="30"/>
      <c r="C7" s="31" t="s">
        <v>115</v>
      </c>
      <c r="D7" s="98">
        <v>300000</v>
      </c>
      <c r="F7" s="61"/>
    </row>
    <row r="8" spans="2:6" ht="15" customHeight="1" x14ac:dyDescent="0.25">
      <c r="B8" s="30"/>
      <c r="C8" s="31" t="s">
        <v>18</v>
      </c>
      <c r="D8" s="98"/>
      <c r="F8" s="81"/>
    </row>
    <row r="9" spans="2:6" ht="15" customHeight="1" x14ac:dyDescent="0.25">
      <c r="B9" s="30"/>
      <c r="C9" s="31" t="s">
        <v>19</v>
      </c>
      <c r="D9" s="98"/>
      <c r="F9" s="60"/>
    </row>
    <row r="10" spans="2:6" ht="15" customHeight="1" x14ac:dyDescent="0.25">
      <c r="B10" s="30"/>
      <c r="C10" s="31" t="s">
        <v>81</v>
      </c>
      <c r="D10" s="98"/>
      <c r="F10" s="60" t="s">
        <v>91</v>
      </c>
    </row>
    <row r="11" spans="2:6" ht="15" customHeight="1" x14ac:dyDescent="0.25">
      <c r="B11" s="30"/>
      <c r="C11" s="31" t="s">
        <v>0</v>
      </c>
      <c r="D11" s="98"/>
      <c r="F11" s="60" t="s">
        <v>109</v>
      </c>
    </row>
    <row r="12" spans="2:6" ht="15" customHeight="1" x14ac:dyDescent="0.25">
      <c r="B12" s="30"/>
      <c r="C12" s="31" t="s">
        <v>20</v>
      </c>
      <c r="D12" s="98"/>
      <c r="F12" s="60" t="s">
        <v>93</v>
      </c>
    </row>
    <row r="13" spans="2:6" ht="15" customHeight="1" x14ac:dyDescent="0.3">
      <c r="B13" s="30"/>
      <c r="C13" s="31" t="s">
        <v>107</v>
      </c>
      <c r="D13" s="98">
        <v>3600</v>
      </c>
      <c r="F13" s="23"/>
    </row>
    <row r="14" spans="2:6" ht="15" customHeight="1" x14ac:dyDescent="0.3">
      <c r="B14" s="30"/>
      <c r="C14" s="31" t="s">
        <v>108</v>
      </c>
      <c r="D14" s="98">
        <v>8700</v>
      </c>
      <c r="F14" s="23"/>
    </row>
    <row r="15" spans="2:6" ht="15" customHeight="1" x14ac:dyDescent="0.25">
      <c r="B15" s="30"/>
      <c r="C15" s="73"/>
      <c r="D15" s="74"/>
    </row>
    <row r="16" spans="2:6" ht="15" customHeight="1" thickBot="1" x14ac:dyDescent="0.3">
      <c r="B16" s="35" t="s">
        <v>1</v>
      </c>
      <c r="C16" s="35" t="s">
        <v>31</v>
      </c>
      <c r="D16" s="36">
        <f>D38</f>
        <v>15055</v>
      </c>
      <c r="F16" s="1"/>
    </row>
    <row r="17" spans="2:6" ht="15" customHeight="1" thickTop="1" x14ac:dyDescent="0.25">
      <c r="B17" s="30"/>
      <c r="C17" s="73"/>
      <c r="D17" s="74"/>
      <c r="F17" s="9"/>
    </row>
    <row r="18" spans="2:6" ht="15" customHeight="1" x14ac:dyDescent="0.25">
      <c r="B18" s="30"/>
      <c r="C18" s="89" t="s">
        <v>30</v>
      </c>
      <c r="D18" s="90"/>
      <c r="F18" s="1"/>
    </row>
    <row r="19" spans="2:6" ht="15" customHeight="1" x14ac:dyDescent="0.25">
      <c r="B19" s="82"/>
      <c r="C19" s="92" t="s">
        <v>121</v>
      </c>
      <c r="D19" s="83"/>
      <c r="F19" s="1"/>
    </row>
    <row r="20" spans="2:6" x14ac:dyDescent="0.25">
      <c r="B20" s="38"/>
      <c r="C20" s="39" t="s">
        <v>85</v>
      </c>
      <c r="D20" s="40">
        <f>IF(AND(D7&lt;25000,D7&gt;0),D8+D9+D10-D11+D12,D7+D8+D9+D10-D11+D12)</f>
        <v>300000</v>
      </c>
      <c r="F20" s="1"/>
    </row>
    <row r="21" spans="2:6" x14ac:dyDescent="0.25">
      <c r="B21" s="38" t="s">
        <v>4</v>
      </c>
      <c r="C21" s="41" t="s">
        <v>5</v>
      </c>
      <c r="D21" s="42">
        <v>0.8</v>
      </c>
      <c r="F21" s="1"/>
    </row>
    <row r="22" spans="2:6" x14ac:dyDescent="0.25">
      <c r="B22" s="38" t="s">
        <v>1</v>
      </c>
      <c r="C22" s="39" t="s">
        <v>96</v>
      </c>
      <c r="D22" s="40">
        <f>ROUND(D20*80/100,0)</f>
        <v>240000</v>
      </c>
      <c r="F22" s="1"/>
    </row>
    <row r="23" spans="2:6" x14ac:dyDescent="0.25">
      <c r="B23" s="38"/>
      <c r="C23" s="91" t="s">
        <v>35</v>
      </c>
      <c r="D23" s="83"/>
      <c r="F23" s="1"/>
    </row>
    <row r="24" spans="2:6" x14ac:dyDescent="0.25">
      <c r="B24" s="38" t="s">
        <v>3</v>
      </c>
      <c r="C24" s="91" t="s">
        <v>88</v>
      </c>
      <c r="D24" s="99">
        <f>(D13+D14)</f>
        <v>12300</v>
      </c>
      <c r="F24" s="1"/>
    </row>
    <row r="25" spans="2:6" x14ac:dyDescent="0.25">
      <c r="B25" s="38" t="s">
        <v>1</v>
      </c>
      <c r="C25" s="91"/>
      <c r="D25" s="99">
        <f>D22-D24</f>
        <v>227700</v>
      </c>
      <c r="F25" s="1"/>
    </row>
    <row r="26" spans="2:6" x14ac:dyDescent="0.25">
      <c r="B26" s="38" t="s">
        <v>4</v>
      </c>
      <c r="C26" s="100" t="s">
        <v>5</v>
      </c>
      <c r="D26" s="101">
        <v>0.85</v>
      </c>
      <c r="F26" s="1"/>
    </row>
    <row r="27" spans="2:6" x14ac:dyDescent="0.25">
      <c r="B27" s="38" t="s">
        <v>1</v>
      </c>
      <c r="C27" s="100" t="s">
        <v>94</v>
      </c>
      <c r="D27" s="99">
        <f>ROUND(D25*85/100,0)</f>
        <v>193545</v>
      </c>
      <c r="F27" s="1"/>
    </row>
    <row r="28" spans="2:6" x14ac:dyDescent="0.25">
      <c r="B28" s="38" t="s">
        <v>95</v>
      </c>
      <c r="C28" s="91" t="s">
        <v>14</v>
      </c>
      <c r="D28" s="102">
        <f>D6</f>
        <v>2.5</v>
      </c>
      <c r="F28" s="1"/>
    </row>
    <row r="29" spans="2:6" x14ac:dyDescent="0.25">
      <c r="B29" s="38" t="s">
        <v>1</v>
      </c>
      <c r="C29" s="91" t="s">
        <v>97</v>
      </c>
      <c r="D29" s="99">
        <f>ROUND(D27/D28,0)</f>
        <v>77418</v>
      </c>
      <c r="F29" s="1"/>
    </row>
    <row r="30" spans="2:6" x14ac:dyDescent="0.25">
      <c r="B30" s="38" t="s">
        <v>4</v>
      </c>
      <c r="C30" s="39" t="s">
        <v>98</v>
      </c>
      <c r="D30" s="40">
        <f>LOOKUP(D29,List!A13:A20,List!C13:C20)</f>
        <v>15</v>
      </c>
    </row>
    <row r="31" spans="2:6" x14ac:dyDescent="0.25">
      <c r="B31" s="38" t="s">
        <v>95</v>
      </c>
      <c r="C31" s="39" t="s">
        <v>113</v>
      </c>
      <c r="D31" s="40">
        <f>LOOKUP(D29,List!A13:A20,List!D13:D20)</f>
        <v>115</v>
      </c>
    </row>
    <row r="32" spans="2:6" hidden="1" x14ac:dyDescent="0.25">
      <c r="B32" s="38"/>
      <c r="C32" s="43" t="s">
        <v>116</v>
      </c>
      <c r="D32" s="40">
        <f>IFERROR(D29*D30/D31,0)</f>
        <v>10098</v>
      </c>
    </row>
    <row r="33" spans="2:6" x14ac:dyDescent="0.25">
      <c r="B33" s="38" t="s">
        <v>1</v>
      </c>
      <c r="C33" s="39"/>
      <c r="D33" s="40">
        <f>ROUND(D32,0)</f>
        <v>10098</v>
      </c>
    </row>
    <row r="34" spans="2:6" x14ac:dyDescent="0.25">
      <c r="B34" s="38" t="s">
        <v>3</v>
      </c>
      <c r="C34" s="39" t="s">
        <v>33</v>
      </c>
      <c r="D34" s="40">
        <f>LOOKUP(D29,List!A13:A20,List!B13:B20)</f>
        <v>4076</v>
      </c>
    </row>
    <row r="35" spans="2:6" x14ac:dyDescent="0.25">
      <c r="B35" s="38" t="s">
        <v>4</v>
      </c>
      <c r="C35" s="39" t="s">
        <v>14</v>
      </c>
      <c r="D35" s="103">
        <f>D6</f>
        <v>2.5</v>
      </c>
    </row>
    <row r="36" spans="2:6" x14ac:dyDescent="0.25">
      <c r="B36" s="38" t="s">
        <v>1</v>
      </c>
      <c r="C36" s="39" t="s">
        <v>87</v>
      </c>
      <c r="D36" s="40">
        <f>ROUND((D33-D34)*D35,0)</f>
        <v>15055</v>
      </c>
    </row>
    <row r="37" spans="2:6" x14ac:dyDescent="0.25">
      <c r="B37" s="30"/>
      <c r="C37" s="85"/>
      <c r="D37" s="86"/>
    </row>
    <row r="38" spans="2:6" ht="12" thickBot="1" x14ac:dyDescent="0.3">
      <c r="B38" s="38" t="s">
        <v>1</v>
      </c>
      <c r="C38" s="93" t="s">
        <v>34</v>
      </c>
      <c r="D38" s="94">
        <f>IF(D36&lt;0,0,D36)</f>
        <v>15055</v>
      </c>
      <c r="F38" s="1"/>
    </row>
    <row r="39" spans="2:6" ht="12" thickTop="1" x14ac:dyDescent="0.25">
      <c r="F39" s="1"/>
    </row>
    <row r="40" spans="2:6" x14ac:dyDescent="0.25"/>
    <row r="41" spans="2:6" x14ac:dyDescent="0.25">
      <c r="B41" s="67" t="s">
        <v>7</v>
      </c>
      <c r="C41" s="68"/>
      <c r="D41" s="69"/>
      <c r="E41" s="68"/>
      <c r="F41" s="70"/>
    </row>
    <row r="42" spans="2:6" ht="22.25" customHeight="1" x14ac:dyDescent="0.2">
      <c r="B42" s="145" t="s">
        <v>8</v>
      </c>
      <c r="C42" s="145"/>
      <c r="D42" s="145"/>
      <c r="E42" s="145"/>
      <c r="F42" s="145"/>
    </row>
    <row r="43" spans="2:6" x14ac:dyDescent="0.25">
      <c r="B43" s="67" t="s">
        <v>9</v>
      </c>
      <c r="C43" s="68"/>
      <c r="D43" s="69"/>
      <c r="E43" s="68"/>
      <c r="F43" s="70"/>
    </row>
    <row r="44" spans="2:6" x14ac:dyDescent="0.25">
      <c r="B44" s="67" t="s">
        <v>130</v>
      </c>
      <c r="C44" s="68"/>
      <c r="D44" s="69"/>
      <c r="E44" s="68"/>
      <c r="F44" s="70"/>
    </row>
    <row r="45" spans="2:6" x14ac:dyDescent="0.25">
      <c r="B45" s="67" t="s">
        <v>10</v>
      </c>
      <c r="C45" s="68"/>
      <c r="D45" s="69"/>
      <c r="E45" s="68"/>
      <c r="F45" s="70"/>
    </row>
    <row r="46" spans="2:6" x14ac:dyDescent="0.25"/>
    <row r="58" spans="3:6" s="6" customFormat="1" hidden="1" x14ac:dyDescent="0.25">
      <c r="C58" s="1"/>
      <c r="D58" s="7"/>
      <c r="E58" s="1"/>
      <c r="F58" s="3"/>
    </row>
    <row r="59" spans="3:6" s="6" customFormat="1" hidden="1" x14ac:dyDescent="0.25">
      <c r="C59" s="1"/>
      <c r="D59" s="7"/>
      <c r="E59" s="1"/>
      <c r="F59" s="3"/>
    </row>
    <row r="60" spans="3:6" s="6" customFormat="1" hidden="1" x14ac:dyDescent="0.25">
      <c r="C60" s="1"/>
      <c r="D60" s="7"/>
      <c r="E60" s="1"/>
      <c r="F60" s="3"/>
    </row>
    <row r="61" spans="3:6" s="6" customFormat="1" hidden="1" x14ac:dyDescent="0.25">
      <c r="C61" s="1"/>
      <c r="D61" s="7"/>
      <c r="E61" s="1"/>
      <c r="F61" s="3"/>
    </row>
    <row r="62" spans="3:6" s="6" customFormat="1" hidden="1" x14ac:dyDescent="0.25">
      <c r="C62" s="1"/>
      <c r="D62" s="7"/>
      <c r="E62" s="1"/>
      <c r="F62" s="3"/>
    </row>
    <row r="63" spans="3:6" s="6" customFormat="1" hidden="1" x14ac:dyDescent="0.25">
      <c r="C63" s="1"/>
      <c r="D63" s="7"/>
      <c r="E63" s="1"/>
      <c r="F63" s="3"/>
    </row>
  </sheetData>
  <sheetProtection algorithmName="SHA-512" hashValue="F/TiwphCto6PYjbj7NVIYD8idIJB2uiOSI0ANDThBunD7EASb+Itmy+CS4tCqDYEVDVbHYbvdFCHSDZD1gql3g==" saltValue="Ze1AVVbEdIDVJquml+eb8w==" spinCount="100000" sheet="1" objects="1" selectLockedCells="1"/>
  <mergeCells count="3">
    <mergeCell ref="B2:D2"/>
    <mergeCell ref="B42:F42"/>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dimension ref="A1:F48"/>
  <sheetViews>
    <sheetView showGridLines="0" showRowColHeaders="0" showWhiteSpace="0" zoomScaleNormal="100" workbookViewId="0">
      <selection activeCell="D10" sqref="D10"/>
    </sheetView>
  </sheetViews>
  <sheetFormatPr defaultColWidth="0" defaultRowHeight="11.5" zeroHeight="1" x14ac:dyDescent="0.25"/>
  <cols>
    <col min="1" max="1" width="1.90625" style="1" customWidth="1"/>
    <col min="2" max="2" width="5.36328125" style="6" customWidth="1"/>
    <col min="3" max="3" width="54.08984375" style="1" customWidth="1"/>
    <col min="4" max="4" width="18.54296875" style="7" customWidth="1"/>
    <col min="5" max="5" width="2.6328125" style="1" customWidth="1"/>
    <col min="6" max="6" width="72.54296875" style="3" customWidth="1"/>
    <col min="7" max="16384" width="9.08984375" style="1" hidden="1"/>
  </cols>
  <sheetData>
    <row r="1" spans="2:6" ht="47" customHeight="1" x14ac:dyDescent="0.25">
      <c r="C1" s="8"/>
    </row>
    <row r="2" spans="2:6" ht="30" customHeight="1" x14ac:dyDescent="0.2">
      <c r="B2" s="142" t="s">
        <v>134</v>
      </c>
      <c r="C2" s="143"/>
      <c r="D2" s="144"/>
    </row>
    <row r="3" spans="2:6" x14ac:dyDescent="0.25">
      <c r="B3" s="4"/>
      <c r="C3" s="5"/>
      <c r="D3" s="5"/>
    </row>
    <row r="4" spans="2:6" ht="15" customHeight="1" x14ac:dyDescent="0.3">
      <c r="B4" s="4"/>
      <c r="C4" s="147" t="s">
        <v>141</v>
      </c>
      <c r="D4" s="147"/>
      <c r="F4" s="104" t="s">
        <v>139</v>
      </c>
    </row>
    <row r="5" spans="2:6" ht="15" customHeight="1" x14ac:dyDescent="0.35">
      <c r="B5" s="4"/>
      <c r="C5" s="11"/>
      <c r="D5" s="12"/>
      <c r="F5" s="104"/>
    </row>
    <row r="6" spans="2:6" ht="15" customHeight="1" x14ac:dyDescent="0.25">
      <c r="B6" s="30"/>
      <c r="C6" s="31" t="s">
        <v>115</v>
      </c>
      <c r="D6" s="32">
        <v>300000</v>
      </c>
      <c r="F6" s="61"/>
    </row>
    <row r="7" spans="2:6" ht="15" customHeight="1" x14ac:dyDescent="0.25">
      <c r="B7" s="30"/>
      <c r="C7" s="31" t="s">
        <v>18</v>
      </c>
      <c r="D7" s="32"/>
      <c r="F7" s="81"/>
    </row>
    <row r="8" spans="2:6" ht="15" customHeight="1" x14ac:dyDescent="0.25">
      <c r="B8" s="30"/>
      <c r="C8" s="31" t="s">
        <v>19</v>
      </c>
      <c r="D8" s="32"/>
      <c r="F8" s="60"/>
    </row>
    <row r="9" spans="2:6" ht="15" customHeight="1" x14ac:dyDescent="0.25">
      <c r="B9" s="30"/>
      <c r="C9" s="31" t="s">
        <v>81</v>
      </c>
      <c r="D9" s="32"/>
      <c r="F9" s="60" t="s">
        <v>91</v>
      </c>
    </row>
    <row r="10" spans="2:6" ht="15" customHeight="1" x14ac:dyDescent="0.25">
      <c r="B10" s="30"/>
      <c r="C10" s="31" t="s">
        <v>0</v>
      </c>
      <c r="D10" s="32"/>
      <c r="F10" s="60" t="s">
        <v>109</v>
      </c>
    </row>
    <row r="11" spans="2:6" ht="15" customHeight="1" x14ac:dyDescent="0.25">
      <c r="B11" s="30"/>
      <c r="C11" s="31" t="s">
        <v>20</v>
      </c>
      <c r="D11" s="32"/>
      <c r="F11" s="60" t="s">
        <v>93</v>
      </c>
    </row>
    <row r="12" spans="2:6" ht="15" customHeight="1" x14ac:dyDescent="0.25">
      <c r="B12" s="30"/>
      <c r="C12" s="73"/>
      <c r="D12" s="74"/>
    </row>
    <row r="13" spans="2:6" ht="15" customHeight="1" thickBot="1" x14ac:dyDescent="0.3">
      <c r="B13" s="35" t="s">
        <v>1</v>
      </c>
      <c r="C13" s="35" t="s">
        <v>53</v>
      </c>
      <c r="D13" s="36">
        <f>D23</f>
        <v>1200</v>
      </c>
      <c r="F13" s="1"/>
    </row>
    <row r="14" spans="2:6" ht="15" customHeight="1" thickTop="1" x14ac:dyDescent="0.25">
      <c r="B14" s="30"/>
      <c r="C14" s="73"/>
      <c r="D14" s="74"/>
      <c r="F14" s="9"/>
    </row>
    <row r="15" spans="2:6" ht="12.5" x14ac:dyDescent="0.25">
      <c r="B15" s="30"/>
      <c r="C15" s="89" t="s">
        <v>54</v>
      </c>
      <c r="D15" s="90"/>
      <c r="F15" s="1"/>
    </row>
    <row r="16" spans="2:6" x14ac:dyDescent="0.25">
      <c r="B16" s="82"/>
      <c r="C16" s="92" t="s">
        <v>120</v>
      </c>
      <c r="D16" s="83"/>
      <c r="F16" s="1"/>
    </row>
    <row r="17" spans="2:6" x14ac:dyDescent="0.25">
      <c r="B17" s="38" t="s">
        <v>1</v>
      </c>
      <c r="C17" s="39" t="s">
        <v>85</v>
      </c>
      <c r="D17" s="40">
        <f>IF(AND(D6&lt;25000,D6&gt;0),D7+D8+D9-D10+D11,D6+D7+D8+D9-D10+D11)</f>
        <v>300000</v>
      </c>
      <c r="F17" s="1"/>
    </row>
    <row r="18" spans="2:6" x14ac:dyDescent="0.25">
      <c r="B18" s="38" t="s">
        <v>22</v>
      </c>
      <c r="C18" s="41" t="s">
        <v>5</v>
      </c>
      <c r="D18" s="42">
        <v>0.8</v>
      </c>
      <c r="F18" s="1"/>
    </row>
    <row r="19" spans="2:6" x14ac:dyDescent="0.25">
      <c r="B19" s="38" t="s">
        <v>1</v>
      </c>
      <c r="C19" s="39" t="s">
        <v>23</v>
      </c>
      <c r="D19" s="40">
        <f>ROUND(D17*D18,0)</f>
        <v>240000</v>
      </c>
      <c r="F19" s="1"/>
    </row>
    <row r="20" spans="2:6" x14ac:dyDescent="0.25">
      <c r="B20" s="38" t="s">
        <v>4</v>
      </c>
      <c r="C20" s="39" t="s">
        <v>5</v>
      </c>
      <c r="D20" s="42">
        <v>5.0000000000000001E-3</v>
      </c>
      <c r="F20" s="1"/>
    </row>
    <row r="21" spans="2:6" x14ac:dyDescent="0.25">
      <c r="B21" s="38" t="s">
        <v>1</v>
      </c>
      <c r="C21" s="39" t="s">
        <v>89</v>
      </c>
      <c r="D21" s="40">
        <f>ROUND(D19*D20,0)</f>
        <v>1200</v>
      </c>
      <c r="F21" s="1"/>
    </row>
    <row r="22" spans="2:6" x14ac:dyDescent="0.25">
      <c r="B22" s="30"/>
      <c r="C22" s="85"/>
      <c r="D22" s="86"/>
      <c r="F22" s="1"/>
    </row>
    <row r="23" spans="2:6" ht="12" thickBot="1" x14ac:dyDescent="0.3">
      <c r="B23" s="38" t="s">
        <v>1</v>
      </c>
      <c r="C23" s="93" t="s">
        <v>55</v>
      </c>
      <c r="D23" s="94">
        <f>IF(D21&lt;0,0,D21)</f>
        <v>1200</v>
      </c>
      <c r="F23" s="1"/>
    </row>
    <row r="24" spans="2:6" ht="12" thickTop="1" x14ac:dyDescent="0.25">
      <c r="F24" s="1"/>
    </row>
    <row r="25" spans="2:6" x14ac:dyDescent="0.25"/>
    <row r="26" spans="2:6" x14ac:dyDescent="0.25">
      <c r="B26" s="67" t="s">
        <v>7</v>
      </c>
      <c r="C26" s="68"/>
      <c r="D26" s="69"/>
      <c r="E26" s="68"/>
      <c r="F26" s="70"/>
    </row>
    <row r="27" spans="2:6" ht="22.25" customHeight="1" x14ac:dyDescent="0.2">
      <c r="B27" s="145" t="s">
        <v>8</v>
      </c>
      <c r="C27" s="145"/>
      <c r="D27" s="145"/>
      <c r="E27" s="145"/>
      <c r="F27" s="145"/>
    </row>
    <row r="28" spans="2:6" x14ac:dyDescent="0.25">
      <c r="B28" s="67" t="s">
        <v>9</v>
      </c>
      <c r="C28" s="68"/>
      <c r="D28" s="69"/>
      <c r="E28" s="68"/>
      <c r="F28" s="70"/>
    </row>
    <row r="29" spans="2:6" x14ac:dyDescent="0.25">
      <c r="B29" s="67" t="s">
        <v>130</v>
      </c>
      <c r="C29" s="68"/>
      <c r="D29" s="69"/>
      <c r="E29" s="68"/>
      <c r="F29" s="70"/>
    </row>
    <row r="30" spans="2:6" x14ac:dyDescent="0.25">
      <c r="B30" s="67" t="s">
        <v>10</v>
      </c>
      <c r="C30" s="68"/>
      <c r="D30" s="69"/>
      <c r="E30" s="68"/>
      <c r="F30" s="70"/>
    </row>
    <row r="31" spans="2:6" x14ac:dyDescent="0.25"/>
    <row r="43" spans="3:6" s="6" customFormat="1" hidden="1" x14ac:dyDescent="0.25">
      <c r="C43" s="1"/>
      <c r="D43" s="7"/>
      <c r="E43" s="1"/>
      <c r="F43" s="3"/>
    </row>
    <row r="44" spans="3:6" s="6" customFormat="1" hidden="1" x14ac:dyDescent="0.25">
      <c r="C44" s="1"/>
      <c r="D44" s="7"/>
      <c r="E44" s="1"/>
      <c r="F44" s="3"/>
    </row>
    <row r="45" spans="3:6" s="6" customFormat="1" hidden="1" x14ac:dyDescent="0.25">
      <c r="C45" s="1"/>
      <c r="D45" s="7"/>
      <c r="E45" s="1"/>
      <c r="F45" s="3"/>
    </row>
    <row r="46" spans="3:6" s="6" customFormat="1" hidden="1" x14ac:dyDescent="0.25">
      <c r="C46" s="1"/>
      <c r="D46" s="7"/>
      <c r="E46" s="1"/>
      <c r="F46" s="3"/>
    </row>
    <row r="47" spans="3:6" s="6" customFormat="1" hidden="1" x14ac:dyDescent="0.25">
      <c r="C47" s="1"/>
      <c r="D47" s="7"/>
      <c r="E47" s="1"/>
      <c r="F47" s="3"/>
    </row>
    <row r="48" spans="3:6" s="6" customFormat="1" hidden="1" x14ac:dyDescent="0.25">
      <c r="C48" s="1"/>
      <c r="D48" s="7"/>
      <c r="E48" s="1"/>
      <c r="F48" s="3"/>
    </row>
  </sheetData>
  <sheetProtection algorithmName="SHA-512" hashValue="Z7umRmLDo/TWNAn6JGL0V9kWSO7sKmWiYlgMkDRC9zZbB/oyT9q5vvsELHZ/9RtAOaz2K3zXcpHfwAkJpSgwAQ==" saltValue="oJ9iMV29AeTFfmrhmnv7zg==" spinCount="100000" sheet="1" objects="1" selectLockedCells="1"/>
  <mergeCells count="3">
    <mergeCell ref="B2:D2"/>
    <mergeCell ref="B27:F27"/>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dimension ref="A1:F49"/>
  <sheetViews>
    <sheetView showGridLines="0" showRowColHeaders="0" showWhiteSpace="0" zoomScaleNormal="100" workbookViewId="0">
      <selection activeCell="D11" sqref="D11"/>
    </sheetView>
  </sheetViews>
  <sheetFormatPr defaultColWidth="0" defaultRowHeight="11.5" zeroHeight="1" x14ac:dyDescent="0.25"/>
  <cols>
    <col min="1" max="1" width="2.54296875" style="1" customWidth="1"/>
    <col min="2" max="2" width="5.36328125" style="6" customWidth="1"/>
    <col min="3" max="3" width="56.81640625" style="1" customWidth="1"/>
    <col min="4" max="4" width="20.6328125" style="7" customWidth="1"/>
    <col min="5" max="5" width="2.6328125" style="1" customWidth="1"/>
    <col min="6" max="6" width="74" style="3" customWidth="1"/>
    <col min="7" max="16384" width="9.08984375" style="1" hidden="1"/>
  </cols>
  <sheetData>
    <row r="1" spans="2:6" ht="47" customHeight="1" x14ac:dyDescent="0.25">
      <c r="C1" s="8"/>
    </row>
    <row r="2" spans="2:6" ht="30" customHeight="1" x14ac:dyDescent="0.2">
      <c r="B2" s="142" t="s">
        <v>135</v>
      </c>
      <c r="C2" s="143"/>
      <c r="D2" s="144"/>
    </row>
    <row r="3" spans="2:6" x14ac:dyDescent="0.25">
      <c r="B3" s="4"/>
      <c r="C3" s="5"/>
      <c r="D3" s="5"/>
    </row>
    <row r="4" spans="2:6" ht="15" customHeight="1" x14ac:dyDescent="0.3">
      <c r="B4" s="4"/>
      <c r="C4" s="147" t="s">
        <v>138</v>
      </c>
      <c r="D4" s="147"/>
      <c r="F4" s="58" t="s">
        <v>139</v>
      </c>
    </row>
    <row r="5" spans="2:6" ht="15" customHeight="1" x14ac:dyDescent="0.35">
      <c r="B5" s="4"/>
      <c r="C5" s="11"/>
      <c r="D5" s="12"/>
      <c r="F5" s="58"/>
    </row>
    <row r="6" spans="2:6" ht="26" customHeight="1" x14ac:dyDescent="0.25">
      <c r="B6" s="28"/>
      <c r="C6" s="105" t="s">
        <v>136</v>
      </c>
      <c r="D6" s="106">
        <v>7.4999999999999997E-3</v>
      </c>
      <c r="F6" s="59" t="s">
        <v>137</v>
      </c>
    </row>
    <row r="7" spans="2:6" ht="15" customHeight="1" x14ac:dyDescent="0.25">
      <c r="B7" s="30"/>
      <c r="C7" s="31" t="s">
        <v>115</v>
      </c>
      <c r="D7" s="32">
        <v>300000</v>
      </c>
      <c r="F7" s="61"/>
    </row>
    <row r="8" spans="2:6" ht="15" customHeight="1" x14ac:dyDescent="0.25">
      <c r="B8" s="30"/>
      <c r="C8" s="31" t="s">
        <v>18</v>
      </c>
      <c r="D8" s="32"/>
      <c r="F8" s="81"/>
    </row>
    <row r="9" spans="2:6" ht="15" customHeight="1" x14ac:dyDescent="0.25">
      <c r="B9" s="30"/>
      <c r="C9" s="31" t="s">
        <v>19</v>
      </c>
      <c r="D9" s="32"/>
      <c r="F9" s="60"/>
    </row>
    <row r="10" spans="2:6" ht="15" customHeight="1" x14ac:dyDescent="0.25">
      <c r="B10" s="30"/>
      <c r="C10" s="31" t="s">
        <v>81</v>
      </c>
      <c r="D10" s="32"/>
      <c r="F10" s="60" t="s">
        <v>91</v>
      </c>
    </row>
    <row r="11" spans="2:6" ht="15" customHeight="1" x14ac:dyDescent="0.25">
      <c r="B11" s="30"/>
      <c r="C11" s="31" t="s">
        <v>0</v>
      </c>
      <c r="D11" s="32"/>
      <c r="F11" s="60" t="s">
        <v>109</v>
      </c>
    </row>
    <row r="12" spans="2:6" ht="15" customHeight="1" x14ac:dyDescent="0.25">
      <c r="B12" s="30"/>
      <c r="C12" s="31" t="s">
        <v>20</v>
      </c>
      <c r="D12" s="32"/>
      <c r="F12" s="60" t="s">
        <v>93</v>
      </c>
    </row>
    <row r="13" spans="2:6" ht="15" customHeight="1" x14ac:dyDescent="0.25">
      <c r="B13" s="30"/>
      <c r="C13" s="73"/>
      <c r="D13" s="74"/>
    </row>
    <row r="14" spans="2:6" ht="15" customHeight="1" thickBot="1" x14ac:dyDescent="0.3">
      <c r="B14" s="35" t="s">
        <v>1</v>
      </c>
      <c r="C14" s="35" t="s">
        <v>56</v>
      </c>
      <c r="D14" s="36">
        <f>D24</f>
        <v>1800</v>
      </c>
      <c r="F14" s="1"/>
    </row>
    <row r="15" spans="2:6" ht="15" customHeight="1" thickTop="1" x14ac:dyDescent="0.25">
      <c r="B15" s="30"/>
      <c r="C15" s="73"/>
      <c r="D15" s="74"/>
      <c r="F15" s="9"/>
    </row>
    <row r="16" spans="2:6" ht="12.5" x14ac:dyDescent="0.25">
      <c r="B16" s="30"/>
      <c r="C16" s="89" t="s">
        <v>57</v>
      </c>
      <c r="D16" s="90"/>
      <c r="F16" s="1"/>
    </row>
    <row r="17" spans="2:6" x14ac:dyDescent="0.25">
      <c r="B17" s="82"/>
      <c r="C17" s="92" t="s">
        <v>119</v>
      </c>
      <c r="D17" s="83"/>
      <c r="F17" s="1"/>
    </row>
    <row r="18" spans="2:6" x14ac:dyDescent="0.25">
      <c r="B18" s="38"/>
      <c r="C18" s="39" t="s">
        <v>85</v>
      </c>
      <c r="D18" s="40">
        <f>IF(AND(D7&lt;25000,D7&gt;0),D8+D9+D10-D11+D12,D7+D8+D9+D10-D11+D12)</f>
        <v>300000</v>
      </c>
      <c r="F18" s="1"/>
    </row>
    <row r="19" spans="2:6" x14ac:dyDescent="0.25">
      <c r="B19" s="38" t="s">
        <v>4</v>
      </c>
      <c r="C19" s="39" t="s">
        <v>5</v>
      </c>
      <c r="D19" s="42">
        <v>0.8</v>
      </c>
      <c r="F19" s="1"/>
    </row>
    <row r="20" spans="2:6" x14ac:dyDescent="0.25">
      <c r="B20" s="38" t="s">
        <v>1</v>
      </c>
      <c r="C20" s="39" t="s">
        <v>86</v>
      </c>
      <c r="D20" s="107">
        <f>ROUND(D18*D19,0)</f>
        <v>240000</v>
      </c>
      <c r="F20" s="1"/>
    </row>
    <row r="21" spans="2:6" x14ac:dyDescent="0.25">
      <c r="B21" s="38" t="s">
        <v>4</v>
      </c>
      <c r="C21" s="39" t="s">
        <v>5</v>
      </c>
      <c r="D21" s="42">
        <f>D6</f>
        <v>7.4999999999999997E-3</v>
      </c>
      <c r="F21" s="1"/>
    </row>
    <row r="22" spans="2:6" x14ac:dyDescent="0.25">
      <c r="B22" s="38" t="s">
        <v>1</v>
      </c>
      <c r="C22" s="39" t="s">
        <v>90</v>
      </c>
      <c r="D22" s="40">
        <f>ROUND(D20*D21,0)</f>
        <v>1800</v>
      </c>
      <c r="F22" s="1"/>
    </row>
    <row r="23" spans="2:6" x14ac:dyDescent="0.25">
      <c r="B23" s="30"/>
      <c r="C23" s="85"/>
      <c r="D23" s="86"/>
      <c r="F23" s="1"/>
    </row>
    <row r="24" spans="2:6" ht="12" thickBot="1" x14ac:dyDescent="0.3">
      <c r="B24" s="38" t="s">
        <v>1</v>
      </c>
      <c r="C24" s="93" t="s">
        <v>58</v>
      </c>
      <c r="D24" s="94">
        <f>IF(D22&lt;0,0,D22)</f>
        <v>1800</v>
      </c>
      <c r="F24" s="1"/>
    </row>
    <row r="25" spans="2:6" ht="12" thickTop="1" x14ac:dyDescent="0.25">
      <c r="F25" s="1"/>
    </row>
    <row r="26" spans="2:6" x14ac:dyDescent="0.25"/>
    <row r="27" spans="2:6" x14ac:dyDescent="0.25">
      <c r="B27" s="67" t="s">
        <v>7</v>
      </c>
      <c r="C27" s="68"/>
      <c r="D27" s="69"/>
      <c r="E27" s="68"/>
      <c r="F27" s="70"/>
    </row>
    <row r="28" spans="2:6" ht="22.25" customHeight="1" x14ac:dyDescent="0.2">
      <c r="B28" s="145" t="s">
        <v>8</v>
      </c>
      <c r="C28" s="145"/>
      <c r="D28" s="145"/>
      <c r="E28" s="145"/>
      <c r="F28" s="145"/>
    </row>
    <row r="29" spans="2:6" x14ac:dyDescent="0.25">
      <c r="B29" s="67" t="s">
        <v>9</v>
      </c>
      <c r="C29" s="68"/>
      <c r="D29" s="69"/>
      <c r="E29" s="68"/>
      <c r="F29" s="70"/>
    </row>
    <row r="30" spans="2:6" x14ac:dyDescent="0.25">
      <c r="B30" s="67" t="s">
        <v>130</v>
      </c>
      <c r="C30" s="68"/>
      <c r="D30" s="69"/>
      <c r="E30" s="68"/>
      <c r="F30" s="70"/>
    </row>
    <row r="31" spans="2:6" x14ac:dyDescent="0.25">
      <c r="B31" s="67" t="s">
        <v>10</v>
      </c>
      <c r="C31" s="68"/>
      <c r="D31" s="69"/>
      <c r="E31" s="68"/>
      <c r="F31" s="70"/>
    </row>
    <row r="32" spans="2:6" x14ac:dyDescent="0.25"/>
    <row r="44" spans="3:6" s="6" customFormat="1" hidden="1" x14ac:dyDescent="0.25">
      <c r="C44" s="1"/>
      <c r="D44" s="7"/>
      <c r="E44" s="1"/>
      <c r="F44" s="3"/>
    </row>
    <row r="45" spans="3:6" s="6" customFormat="1" hidden="1" x14ac:dyDescent="0.25">
      <c r="C45" s="1"/>
      <c r="D45" s="7"/>
      <c r="E45" s="1"/>
      <c r="F45" s="3"/>
    </row>
    <row r="46" spans="3:6" s="6" customFormat="1" hidden="1" x14ac:dyDescent="0.25">
      <c r="C46" s="1"/>
      <c r="D46" s="7"/>
      <c r="E46" s="1"/>
      <c r="F46" s="3"/>
    </row>
    <row r="47" spans="3:6" s="6" customFormat="1" hidden="1" x14ac:dyDescent="0.25">
      <c r="C47" s="1"/>
      <c r="D47" s="7"/>
      <c r="E47" s="1"/>
      <c r="F47" s="3"/>
    </row>
    <row r="48" spans="3:6" s="6" customFormat="1" hidden="1" x14ac:dyDescent="0.25">
      <c r="C48" s="1"/>
      <c r="D48" s="7"/>
      <c r="E48" s="1"/>
      <c r="F48" s="3"/>
    </row>
    <row r="49" spans="3:6" s="6" customFormat="1" hidden="1" x14ac:dyDescent="0.25">
      <c r="C49" s="1"/>
      <c r="D49" s="7"/>
      <c r="E49" s="1"/>
      <c r="F49" s="3"/>
    </row>
  </sheetData>
  <sheetProtection algorithmName="SHA-512" hashValue="83PU2mRlKwnmYxuPb5Lmp5JWinEo6N/OnEtD0Z2mkCiokpF7tUHQrHUDzjJM9zUBV3fv2iDv7wvsfpDp6u2ZxQ==" saltValue="tYfAdCoc93Bpd9WNDmVTnQ==" spinCount="100000" sheet="1" objects="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B3B619-F56D-41C2-90EB-1ED9E2C51A1A}">
          <x14:formula1>
            <xm:f>List!$B$1:$B$2</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43"/>
  <sheetViews>
    <sheetView showGridLines="0" showRowColHeaders="0" zoomScaleNormal="100" workbookViewId="0">
      <selection activeCell="C5" sqref="C5:D5"/>
    </sheetView>
  </sheetViews>
  <sheetFormatPr defaultColWidth="0" defaultRowHeight="10.25" customHeight="1" zeroHeight="1" x14ac:dyDescent="0.2"/>
  <cols>
    <col min="1" max="1" width="1.453125" style="14" customWidth="1"/>
    <col min="2" max="2" width="2.453125" style="14" customWidth="1"/>
    <col min="3" max="3" width="17.08984375" style="14" bestFit="1" customWidth="1"/>
    <col min="4" max="4" width="13.08984375" style="14" bestFit="1" customWidth="1"/>
    <col min="5" max="5" width="9.90625" style="14" bestFit="1" customWidth="1"/>
    <col min="6" max="6" width="8.453125" style="14" customWidth="1"/>
    <col min="7" max="12" width="0" style="14" hidden="1" customWidth="1"/>
    <col min="13" max="16384" width="40" style="14" hidden="1"/>
  </cols>
  <sheetData>
    <row r="1" spans="1:5" ht="17" customHeight="1" x14ac:dyDescent="0.2"/>
    <row r="2" spans="1:5" ht="10" x14ac:dyDescent="0.2"/>
    <row r="3" spans="1:5" ht="10" x14ac:dyDescent="0.2"/>
    <row r="4" spans="1:5" ht="10" x14ac:dyDescent="0.2"/>
    <row r="5" spans="1:5" s="15" customFormat="1" ht="23" x14ac:dyDescent="0.25">
      <c r="A5" s="108"/>
      <c r="B5" s="108"/>
      <c r="C5" s="155" t="s">
        <v>38</v>
      </c>
      <c r="D5" s="156"/>
      <c r="E5" s="114" t="s">
        <v>14</v>
      </c>
    </row>
    <row r="6" spans="1:5" ht="11.5" x14ac:dyDescent="0.25">
      <c r="A6" s="109"/>
      <c r="B6" s="109"/>
      <c r="C6" s="157" t="s">
        <v>39</v>
      </c>
      <c r="D6" s="158"/>
      <c r="E6" s="110">
        <v>1</v>
      </c>
    </row>
    <row r="7" spans="1:5" ht="11.5" x14ac:dyDescent="0.25">
      <c r="A7" s="109"/>
      <c r="B7" s="109"/>
      <c r="C7" s="151" t="s">
        <v>40</v>
      </c>
      <c r="D7" s="152"/>
      <c r="E7" s="110">
        <v>2</v>
      </c>
    </row>
    <row r="8" spans="1:5" ht="11.5" x14ac:dyDescent="0.25">
      <c r="A8" s="109"/>
      <c r="B8" s="109"/>
      <c r="C8" s="151" t="s">
        <v>41</v>
      </c>
      <c r="D8" s="152"/>
      <c r="E8" s="110">
        <v>2</v>
      </c>
    </row>
    <row r="9" spans="1:5" ht="11.5" x14ac:dyDescent="0.25">
      <c r="A9" s="109"/>
      <c r="B9" s="109"/>
      <c r="C9" s="151" t="s">
        <v>42</v>
      </c>
      <c r="D9" s="152"/>
      <c r="E9" s="110">
        <v>2.5</v>
      </c>
    </row>
    <row r="10" spans="1:5" ht="11.5" x14ac:dyDescent="0.25">
      <c r="A10" s="109"/>
      <c r="B10" s="109"/>
      <c r="C10" s="151" t="s">
        <v>43</v>
      </c>
      <c r="D10" s="152"/>
      <c r="E10" s="110">
        <v>2.5</v>
      </c>
    </row>
    <row r="11" spans="1:5" ht="11.5" x14ac:dyDescent="0.25">
      <c r="A11" s="109"/>
      <c r="B11" s="109"/>
      <c r="C11" s="151" t="s">
        <v>44</v>
      </c>
      <c r="D11" s="152"/>
      <c r="E11" s="110">
        <v>3</v>
      </c>
    </row>
    <row r="12" spans="1:5" ht="11.5" x14ac:dyDescent="0.25">
      <c r="A12" s="109"/>
      <c r="B12" s="109"/>
      <c r="C12" s="151" t="s">
        <v>45</v>
      </c>
      <c r="D12" s="152"/>
      <c r="E12" s="110">
        <v>3</v>
      </c>
    </row>
    <row r="13" spans="1:5" ht="11.5" x14ac:dyDescent="0.25">
      <c r="A13" s="109"/>
      <c r="B13" s="109"/>
      <c r="C13" s="151" t="s">
        <v>46</v>
      </c>
      <c r="D13" s="152"/>
      <c r="E13" s="110">
        <v>3.5</v>
      </c>
    </row>
    <row r="14" spans="1:5" ht="11.5" x14ac:dyDescent="0.25">
      <c r="A14" s="109"/>
      <c r="B14" s="109"/>
      <c r="C14" s="111" t="s">
        <v>48</v>
      </c>
      <c r="D14" s="112"/>
      <c r="E14" s="110">
        <v>3.5</v>
      </c>
    </row>
    <row r="15" spans="1:5" ht="11.5" x14ac:dyDescent="0.25">
      <c r="A15" s="109"/>
      <c r="B15" s="109"/>
      <c r="C15" s="151" t="s">
        <v>47</v>
      </c>
      <c r="D15" s="152"/>
      <c r="E15" s="110"/>
    </row>
    <row r="16" spans="1:5" ht="11.5" x14ac:dyDescent="0.25">
      <c r="A16" s="109"/>
      <c r="B16" s="109"/>
      <c r="C16" s="109"/>
      <c r="D16" s="109"/>
      <c r="E16" s="109"/>
    </row>
    <row r="17" spans="1:5" ht="11.5" x14ac:dyDescent="0.25">
      <c r="A17" s="109"/>
      <c r="B17" s="109"/>
      <c r="C17" s="115" t="s">
        <v>49</v>
      </c>
      <c r="D17" s="109"/>
      <c r="E17" s="109"/>
    </row>
    <row r="18" spans="1:5" ht="23" x14ac:dyDescent="0.25">
      <c r="A18" s="109"/>
      <c r="B18" s="109"/>
      <c r="C18" s="153" t="s">
        <v>38</v>
      </c>
      <c r="D18" s="153"/>
      <c r="E18" s="114" t="s">
        <v>14</v>
      </c>
    </row>
    <row r="19" spans="1:5" ht="21" customHeight="1" x14ac:dyDescent="0.25">
      <c r="A19" s="109"/>
      <c r="B19" s="109"/>
      <c r="C19" s="154" t="s">
        <v>50</v>
      </c>
      <c r="D19" s="154"/>
      <c r="E19" s="113">
        <v>1</v>
      </c>
    </row>
    <row r="20" spans="1:5" ht="30.65" customHeight="1" x14ac:dyDescent="0.25">
      <c r="A20" s="109"/>
      <c r="B20" s="109"/>
      <c r="C20" s="149" t="s">
        <v>51</v>
      </c>
      <c r="D20" s="149"/>
      <c r="E20" s="113">
        <v>2</v>
      </c>
    </row>
    <row r="21" spans="1:5" ht="10.25" customHeight="1" x14ac:dyDescent="0.25">
      <c r="A21" s="109"/>
      <c r="B21" s="109"/>
      <c r="C21" s="150" t="s">
        <v>52</v>
      </c>
      <c r="D21" s="150"/>
      <c r="E21" s="113">
        <v>0.5</v>
      </c>
    </row>
    <row r="22" spans="1:5" ht="10.25" customHeight="1" x14ac:dyDescent="0.25">
      <c r="A22" s="109"/>
      <c r="B22" s="109"/>
      <c r="C22" s="109"/>
      <c r="D22" s="109"/>
      <c r="E22" s="109"/>
    </row>
    <row r="23" spans="1:5" ht="10.25" customHeight="1" x14ac:dyDescent="0.25">
      <c r="A23" s="109"/>
      <c r="B23" s="115" t="s">
        <v>22</v>
      </c>
      <c r="C23" s="109" t="s">
        <v>104</v>
      </c>
      <c r="D23" s="109"/>
      <c r="E23" s="109"/>
    </row>
    <row r="24" spans="1:5" ht="10.25" customHeight="1" x14ac:dyDescent="0.25">
      <c r="A24" s="109"/>
      <c r="B24" s="115" t="s">
        <v>105</v>
      </c>
      <c r="C24" s="109" t="s">
        <v>106</v>
      </c>
      <c r="D24" s="109"/>
      <c r="E24" s="109"/>
    </row>
    <row r="25" spans="1:5" ht="10.25" customHeight="1" x14ac:dyDescent="0.2"/>
    <row r="33" s="14" customFormat="1" ht="10.25" hidden="1" customHeight="1" x14ac:dyDescent="0.2"/>
    <row r="34" s="14" customFormat="1" ht="10.25" hidden="1" customHeight="1" x14ac:dyDescent="0.2"/>
    <row r="35" s="14" customFormat="1" ht="10.25" hidden="1" customHeight="1" x14ac:dyDescent="0.2"/>
    <row r="36" s="14" customFormat="1" ht="10.25" hidden="1" customHeight="1" x14ac:dyDescent="0.2"/>
    <row r="37" s="14" customFormat="1" ht="10.25" hidden="1" customHeight="1" x14ac:dyDescent="0.2"/>
    <row r="38" s="14" customFormat="1" ht="10.25" hidden="1" customHeight="1" x14ac:dyDescent="0.2"/>
    <row r="39" s="14" customFormat="1" ht="10.25" hidden="1" customHeight="1" x14ac:dyDescent="0.2"/>
    <row r="40" s="14" customFormat="1" ht="10.25" hidden="1" customHeight="1" x14ac:dyDescent="0.2"/>
    <row r="41" s="14" customFormat="1" ht="10.25" hidden="1" customHeight="1" x14ac:dyDescent="0.2"/>
    <row r="42" s="14" customFormat="1" ht="10.25" hidden="1" customHeight="1" x14ac:dyDescent="0.2"/>
    <row r="43" s="14" customFormat="1" ht="10.25" hidden="1" customHeight="1" x14ac:dyDescent="0.2"/>
  </sheetData>
  <sheetProtection algorithmName="SHA-512" hashValue="A38Bu08YKI9JIwMOyCocKEeHTDzBvcQ5zaVJsEk6RIqdeI8Ahx8I+pzNjZUPrzqjyTWAyWG7FNgfogpkWEkkCw==" saltValue="kmj8qi5bvkGhJwBmhsbDKw==" spinCount="100000" sheet="1" objects="1" selectLockedCells="1"/>
  <mergeCells count="14">
    <mergeCell ref="C10:D10"/>
    <mergeCell ref="C5:D5"/>
    <mergeCell ref="C6:D6"/>
    <mergeCell ref="C7:D7"/>
    <mergeCell ref="C8:D8"/>
    <mergeCell ref="C9:D9"/>
    <mergeCell ref="C20:D20"/>
    <mergeCell ref="C21:D21"/>
    <mergeCell ref="C11:D11"/>
    <mergeCell ref="C12:D12"/>
    <mergeCell ref="C15:D15"/>
    <mergeCell ref="C13:D13"/>
    <mergeCell ref="C18:D18"/>
    <mergeCell ref="C19:D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A1:I47"/>
  <sheetViews>
    <sheetView showGridLines="0" showRowColHeaders="0" workbookViewId="0">
      <selection activeCell="A48" sqref="A48:XFD1048576"/>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3" thickBot="1" x14ac:dyDescent="0.3">
      <c r="B5" s="175" t="s">
        <v>61</v>
      </c>
      <c r="C5" s="176"/>
      <c r="D5" s="176"/>
      <c r="E5" s="176"/>
      <c r="F5" s="176"/>
      <c r="G5" s="176"/>
      <c r="H5" s="177"/>
    </row>
    <row r="6" spans="2:8" ht="13" thickBot="1" x14ac:dyDescent="0.3">
      <c r="B6" s="184" t="s">
        <v>59</v>
      </c>
      <c r="C6" s="185"/>
      <c r="D6" s="185"/>
      <c r="E6" s="185"/>
      <c r="F6" s="185"/>
      <c r="G6" s="185"/>
      <c r="H6" s="186"/>
    </row>
    <row r="7" spans="2:8" x14ac:dyDescent="0.25">
      <c r="B7" s="179" t="s">
        <v>11</v>
      </c>
      <c r="C7" s="180"/>
      <c r="D7" s="168" t="s">
        <v>73</v>
      </c>
      <c r="E7" s="178"/>
      <c r="F7" s="178"/>
      <c r="G7" s="178"/>
      <c r="H7" s="171"/>
    </row>
    <row r="8" spans="2:8" x14ac:dyDescent="0.25">
      <c r="B8" s="116" t="s">
        <v>66</v>
      </c>
      <c r="C8" s="117" t="s">
        <v>67</v>
      </c>
      <c r="D8" s="117" t="s">
        <v>69</v>
      </c>
      <c r="E8" s="117" t="s">
        <v>3</v>
      </c>
      <c r="F8" s="117" t="s">
        <v>37</v>
      </c>
      <c r="G8" s="117" t="s">
        <v>4</v>
      </c>
      <c r="H8" s="118" t="s">
        <v>70</v>
      </c>
    </row>
    <row r="9" spans="2:8" x14ac:dyDescent="0.25">
      <c r="B9" s="119">
        <v>0</v>
      </c>
      <c r="C9" s="120">
        <v>300000</v>
      </c>
      <c r="D9" s="121">
        <v>0</v>
      </c>
      <c r="E9" s="122" t="s">
        <v>3</v>
      </c>
      <c r="F9" s="120">
        <v>0</v>
      </c>
      <c r="G9" s="123" t="s">
        <v>4</v>
      </c>
      <c r="H9" s="124" t="s">
        <v>16</v>
      </c>
    </row>
    <row r="10" spans="2:8" x14ac:dyDescent="0.25">
      <c r="B10" s="119">
        <v>300000</v>
      </c>
      <c r="C10" s="125">
        <v>547000</v>
      </c>
      <c r="D10" s="121" t="s">
        <v>74</v>
      </c>
      <c r="E10" s="122" t="s">
        <v>3</v>
      </c>
      <c r="F10" s="120">
        <v>27273</v>
      </c>
      <c r="G10" s="123" t="s">
        <v>4</v>
      </c>
      <c r="H10" s="124" t="s">
        <v>16</v>
      </c>
    </row>
    <row r="11" spans="2:8" x14ac:dyDescent="0.25">
      <c r="B11" s="119">
        <v>547000</v>
      </c>
      <c r="C11" s="125">
        <v>979000</v>
      </c>
      <c r="D11" s="121" t="s">
        <v>75</v>
      </c>
      <c r="E11" s="122" t="s">
        <v>3</v>
      </c>
      <c r="F11" s="120">
        <v>48913</v>
      </c>
      <c r="G11" s="123" t="s">
        <v>4</v>
      </c>
      <c r="H11" s="124" t="s">
        <v>16</v>
      </c>
    </row>
    <row r="12" spans="2:8" x14ac:dyDescent="0.25">
      <c r="B12" s="119">
        <v>979000</v>
      </c>
      <c r="C12" s="125">
        <v>1519000</v>
      </c>
      <c r="D12" s="121" t="s">
        <v>76</v>
      </c>
      <c r="E12" s="122" t="s">
        <v>3</v>
      </c>
      <c r="F12" s="120">
        <v>84375</v>
      </c>
      <c r="G12" s="123" t="s">
        <v>4</v>
      </c>
      <c r="H12" s="124" t="s">
        <v>16</v>
      </c>
    </row>
    <row r="13" spans="2:8" x14ac:dyDescent="0.25">
      <c r="B13" s="119">
        <v>1519000</v>
      </c>
      <c r="C13" s="125">
        <v>2644000</v>
      </c>
      <c r="D13" s="121" t="s">
        <v>77</v>
      </c>
      <c r="E13" s="122" t="s">
        <v>3</v>
      </c>
      <c r="F13" s="120">
        <v>135000</v>
      </c>
      <c r="G13" s="123" t="s">
        <v>4</v>
      </c>
      <c r="H13" s="124" t="s">
        <v>16</v>
      </c>
    </row>
    <row r="14" spans="2:8" x14ac:dyDescent="0.25">
      <c r="B14" s="119">
        <v>2644000</v>
      </c>
      <c r="C14" s="125">
        <v>4669000</v>
      </c>
      <c r="D14" s="121" t="s">
        <v>78</v>
      </c>
      <c r="E14" s="122" t="s">
        <v>3</v>
      </c>
      <c r="F14" s="120">
        <v>291667</v>
      </c>
      <c r="G14" s="123" t="s">
        <v>4</v>
      </c>
      <c r="H14" s="124" t="s">
        <v>16</v>
      </c>
    </row>
    <row r="15" spans="2:8" x14ac:dyDescent="0.25">
      <c r="B15" s="119">
        <v>4669000</v>
      </c>
      <c r="C15" s="125">
        <v>10106000</v>
      </c>
      <c r="D15" s="121" t="s">
        <v>79</v>
      </c>
      <c r="E15" s="122" t="s">
        <v>3</v>
      </c>
      <c r="F15" s="120">
        <v>530172</v>
      </c>
      <c r="G15" s="123" t="s">
        <v>4</v>
      </c>
      <c r="H15" s="124" t="s">
        <v>16</v>
      </c>
    </row>
    <row r="16" spans="2:8" x14ac:dyDescent="0.25">
      <c r="B16" s="119">
        <v>10106000</v>
      </c>
      <c r="C16" s="125"/>
      <c r="D16" s="121" t="s">
        <v>80</v>
      </c>
      <c r="E16" s="122" t="s">
        <v>3</v>
      </c>
      <c r="F16" s="120">
        <v>1183594</v>
      </c>
      <c r="G16" s="123" t="s">
        <v>4</v>
      </c>
      <c r="H16" s="124" t="s">
        <v>16</v>
      </c>
    </row>
    <row r="17" spans="2:8" ht="13" thickBot="1" x14ac:dyDescent="0.3">
      <c r="B17" s="187"/>
      <c r="C17" s="188"/>
      <c r="D17" s="188"/>
      <c r="E17" s="188"/>
      <c r="F17" s="188"/>
      <c r="G17" s="188"/>
      <c r="H17" s="189"/>
    </row>
    <row r="18" spans="2:8" ht="13" thickBot="1" x14ac:dyDescent="0.3">
      <c r="B18" s="184" t="s">
        <v>60</v>
      </c>
      <c r="C18" s="185"/>
      <c r="D18" s="185"/>
      <c r="E18" s="185"/>
      <c r="F18" s="185"/>
      <c r="G18" s="185"/>
      <c r="H18" s="186"/>
    </row>
    <row r="19" spans="2:8" x14ac:dyDescent="0.25">
      <c r="B19" s="179" t="s">
        <v>11</v>
      </c>
      <c r="C19" s="180"/>
      <c r="D19" s="168" t="s">
        <v>73</v>
      </c>
      <c r="E19" s="178"/>
      <c r="F19" s="178"/>
      <c r="G19" s="178"/>
      <c r="H19" s="171"/>
    </row>
    <row r="20" spans="2:8" x14ac:dyDescent="0.25">
      <c r="B20" s="116" t="s">
        <v>66</v>
      </c>
      <c r="C20" s="117" t="s">
        <v>67</v>
      </c>
      <c r="D20" s="117" t="s">
        <v>69</v>
      </c>
      <c r="E20" s="117" t="s">
        <v>3</v>
      </c>
      <c r="F20" s="117" t="s">
        <v>37</v>
      </c>
      <c r="G20" s="117" t="s">
        <v>4</v>
      </c>
      <c r="H20" s="118" t="s">
        <v>70</v>
      </c>
    </row>
    <row r="21" spans="2:8" x14ac:dyDescent="0.25">
      <c r="B21" s="119">
        <v>0</v>
      </c>
      <c r="C21" s="120">
        <v>25000</v>
      </c>
      <c r="D21" s="121">
        <v>0</v>
      </c>
      <c r="E21" s="122" t="s">
        <v>3</v>
      </c>
      <c r="F21" s="113">
        <v>0</v>
      </c>
      <c r="G21" s="123" t="s">
        <v>4</v>
      </c>
      <c r="H21" s="124" t="s">
        <v>16</v>
      </c>
    </row>
    <row r="22" spans="2:8" x14ac:dyDescent="0.25">
      <c r="B22" s="119">
        <v>25000</v>
      </c>
      <c r="C22" s="125">
        <v>45583</v>
      </c>
      <c r="D22" s="121" t="s">
        <v>74</v>
      </c>
      <c r="E22" s="122" t="s">
        <v>3</v>
      </c>
      <c r="F22" s="120">
        <v>2273</v>
      </c>
      <c r="G22" s="123" t="s">
        <v>4</v>
      </c>
      <c r="H22" s="124" t="s">
        <v>16</v>
      </c>
    </row>
    <row r="23" spans="2:8" x14ac:dyDescent="0.25">
      <c r="B23" s="119">
        <v>45583</v>
      </c>
      <c r="C23" s="125">
        <v>81583</v>
      </c>
      <c r="D23" s="121" t="s">
        <v>75</v>
      </c>
      <c r="E23" s="122" t="s">
        <v>3</v>
      </c>
      <c r="F23" s="120">
        <v>4076</v>
      </c>
      <c r="G23" s="123" t="s">
        <v>4</v>
      </c>
      <c r="H23" s="124" t="s">
        <v>16</v>
      </c>
    </row>
    <row r="24" spans="2:8" x14ac:dyDescent="0.25">
      <c r="B24" s="119">
        <v>81583</v>
      </c>
      <c r="C24" s="125">
        <v>126583</v>
      </c>
      <c r="D24" s="121" t="s">
        <v>76</v>
      </c>
      <c r="E24" s="122" t="s">
        <v>3</v>
      </c>
      <c r="F24" s="120">
        <v>7031</v>
      </c>
      <c r="G24" s="123" t="s">
        <v>4</v>
      </c>
      <c r="H24" s="124" t="s">
        <v>16</v>
      </c>
    </row>
    <row r="25" spans="2:8" x14ac:dyDescent="0.25">
      <c r="B25" s="119">
        <v>126583</v>
      </c>
      <c r="C25" s="125">
        <v>220333</v>
      </c>
      <c r="D25" s="121" t="s">
        <v>77</v>
      </c>
      <c r="E25" s="122" t="s">
        <v>3</v>
      </c>
      <c r="F25" s="120">
        <v>11250</v>
      </c>
      <c r="G25" s="123" t="s">
        <v>4</v>
      </c>
      <c r="H25" s="124" t="s">
        <v>16</v>
      </c>
    </row>
    <row r="26" spans="2:8" x14ac:dyDescent="0.25">
      <c r="B26" s="119">
        <v>220333</v>
      </c>
      <c r="C26" s="125">
        <v>389083</v>
      </c>
      <c r="D26" s="121" t="s">
        <v>78</v>
      </c>
      <c r="E26" s="122" t="s">
        <v>3</v>
      </c>
      <c r="F26" s="120">
        <v>24306</v>
      </c>
      <c r="G26" s="123" t="s">
        <v>4</v>
      </c>
      <c r="H26" s="124" t="s">
        <v>16</v>
      </c>
    </row>
    <row r="27" spans="2:8" x14ac:dyDescent="0.25">
      <c r="B27" s="119">
        <v>389083</v>
      </c>
      <c r="C27" s="125">
        <v>842166</v>
      </c>
      <c r="D27" s="121" t="s">
        <v>79</v>
      </c>
      <c r="E27" s="122" t="s">
        <v>3</v>
      </c>
      <c r="F27" s="120">
        <v>44181</v>
      </c>
      <c r="G27" s="123" t="s">
        <v>4</v>
      </c>
      <c r="H27" s="124" t="s">
        <v>16</v>
      </c>
    </row>
    <row r="28" spans="2:8" ht="13" thickBot="1" x14ac:dyDescent="0.3">
      <c r="B28" s="126">
        <v>842166</v>
      </c>
      <c r="C28" s="127"/>
      <c r="D28" s="128" t="s">
        <v>80</v>
      </c>
      <c r="E28" s="129" t="s">
        <v>3</v>
      </c>
      <c r="F28" s="130">
        <v>98633</v>
      </c>
      <c r="G28" s="131" t="s">
        <v>4</v>
      </c>
      <c r="H28" s="132" t="s">
        <v>16</v>
      </c>
    </row>
    <row r="29" spans="2:8" ht="13" thickBot="1" x14ac:dyDescent="0.3">
      <c r="B29" s="133"/>
      <c r="C29" s="134"/>
      <c r="D29" s="135"/>
      <c r="E29" s="136"/>
      <c r="F29" s="137"/>
      <c r="G29" s="138"/>
      <c r="H29" s="133"/>
    </row>
    <row r="30" spans="2:8" ht="13" thickBot="1" x14ac:dyDescent="0.3">
      <c r="B30" s="175" t="s">
        <v>62</v>
      </c>
      <c r="C30" s="176"/>
      <c r="D30" s="176"/>
      <c r="E30" s="176"/>
      <c r="F30" s="176"/>
      <c r="G30" s="177"/>
      <c r="H30" s="85"/>
    </row>
    <row r="31" spans="2:8" x14ac:dyDescent="0.25">
      <c r="B31" s="159" t="s">
        <v>72</v>
      </c>
      <c r="C31" s="160"/>
      <c r="D31" s="160"/>
      <c r="E31" s="160"/>
      <c r="F31" s="160"/>
      <c r="G31" s="161"/>
      <c r="H31" s="85"/>
    </row>
    <row r="32" spans="2:8" x14ac:dyDescent="0.25">
      <c r="B32" s="182" t="s">
        <v>63</v>
      </c>
      <c r="C32" s="183"/>
      <c r="D32" s="166" t="s">
        <v>64</v>
      </c>
      <c r="E32" s="167"/>
      <c r="F32" s="166" t="s">
        <v>65</v>
      </c>
      <c r="G32" s="170"/>
      <c r="H32" s="85"/>
    </row>
    <row r="33" spans="2:8" x14ac:dyDescent="0.25">
      <c r="B33" s="139" t="s">
        <v>66</v>
      </c>
      <c r="C33" s="140" t="s">
        <v>67</v>
      </c>
      <c r="D33" s="168"/>
      <c r="E33" s="169"/>
      <c r="F33" s="168"/>
      <c r="G33" s="171"/>
      <c r="H33" s="85"/>
    </row>
    <row r="34" spans="2:8" x14ac:dyDescent="0.25">
      <c r="B34" s="119">
        <v>0</v>
      </c>
      <c r="C34" s="141">
        <v>600000</v>
      </c>
      <c r="D34" s="172">
        <v>0</v>
      </c>
      <c r="E34" s="173"/>
      <c r="F34" s="172">
        <v>0</v>
      </c>
      <c r="G34" s="174"/>
      <c r="H34" s="85"/>
    </row>
    <row r="35" spans="2:8" x14ac:dyDescent="0.25">
      <c r="B35" s="119">
        <v>600000</v>
      </c>
      <c r="C35" s="141">
        <v>1560000</v>
      </c>
      <c r="D35" s="172">
        <v>1.5</v>
      </c>
      <c r="E35" s="173"/>
      <c r="F35" s="172">
        <v>9000</v>
      </c>
      <c r="G35" s="174"/>
      <c r="H35" s="85"/>
    </row>
    <row r="36" spans="2:8" x14ac:dyDescent="0.25">
      <c r="B36" s="119">
        <v>1560000</v>
      </c>
      <c r="C36" s="141">
        <v>2400000</v>
      </c>
      <c r="D36" s="172">
        <v>5</v>
      </c>
      <c r="E36" s="173"/>
      <c r="F36" s="172">
        <v>63600</v>
      </c>
      <c r="G36" s="174"/>
      <c r="H36" s="85"/>
    </row>
    <row r="37" spans="2:8" x14ac:dyDescent="0.25">
      <c r="B37" s="181" t="s">
        <v>100</v>
      </c>
      <c r="C37" s="173"/>
      <c r="D37" s="172">
        <v>10</v>
      </c>
      <c r="E37" s="173"/>
      <c r="F37" s="172">
        <v>183600</v>
      </c>
      <c r="G37" s="174"/>
      <c r="H37" s="85"/>
    </row>
    <row r="38" spans="2:8" ht="13" thickBot="1" x14ac:dyDescent="0.3">
      <c r="B38" s="187"/>
      <c r="C38" s="188"/>
      <c r="D38" s="188"/>
      <c r="E38" s="188"/>
      <c r="F38" s="188"/>
      <c r="G38" s="189"/>
      <c r="H38" s="85"/>
    </row>
    <row r="39" spans="2:8" x14ac:dyDescent="0.25">
      <c r="B39" s="159" t="s">
        <v>71</v>
      </c>
      <c r="C39" s="160"/>
      <c r="D39" s="160"/>
      <c r="E39" s="160"/>
      <c r="F39" s="160"/>
      <c r="G39" s="161"/>
      <c r="H39" s="85"/>
    </row>
    <row r="40" spans="2:8" x14ac:dyDescent="0.25">
      <c r="B40" s="162" t="s">
        <v>63</v>
      </c>
      <c r="C40" s="163"/>
      <c r="D40" s="166" t="s">
        <v>64</v>
      </c>
      <c r="E40" s="167"/>
      <c r="F40" s="166" t="s">
        <v>65</v>
      </c>
      <c r="G40" s="170"/>
      <c r="H40" s="85"/>
    </row>
    <row r="41" spans="2:8" x14ac:dyDescent="0.25">
      <c r="B41" s="139" t="s">
        <v>66</v>
      </c>
      <c r="C41" s="140" t="s">
        <v>67</v>
      </c>
      <c r="D41" s="168"/>
      <c r="E41" s="169"/>
      <c r="F41" s="168"/>
      <c r="G41" s="171"/>
      <c r="H41" s="85"/>
    </row>
    <row r="42" spans="2:8" x14ac:dyDescent="0.25">
      <c r="B42" s="119">
        <v>0</v>
      </c>
      <c r="C42" s="141">
        <f>C34/12</f>
        <v>50000</v>
      </c>
      <c r="D42" s="172">
        <v>0</v>
      </c>
      <c r="E42" s="173"/>
      <c r="F42" s="172">
        <v>0</v>
      </c>
      <c r="G42" s="174"/>
      <c r="H42" s="85"/>
    </row>
    <row r="43" spans="2:8" x14ac:dyDescent="0.25">
      <c r="B43" s="119">
        <f>B35/12</f>
        <v>50000</v>
      </c>
      <c r="C43" s="141">
        <f>C35/12</f>
        <v>130000</v>
      </c>
      <c r="D43" s="172">
        <v>1.5</v>
      </c>
      <c r="E43" s="173"/>
      <c r="F43" s="172">
        <f>F35/12</f>
        <v>750</v>
      </c>
      <c r="G43" s="174"/>
      <c r="H43" s="85"/>
    </row>
    <row r="44" spans="2:8" x14ac:dyDescent="0.25">
      <c r="B44" s="119">
        <f>B36/12</f>
        <v>130000</v>
      </c>
      <c r="C44" s="141">
        <f>C36/12</f>
        <v>200000</v>
      </c>
      <c r="D44" s="172">
        <v>5</v>
      </c>
      <c r="E44" s="173"/>
      <c r="F44" s="172">
        <f>F36/12</f>
        <v>5300</v>
      </c>
      <c r="G44" s="174"/>
      <c r="H44" s="85"/>
    </row>
    <row r="45" spans="2:8" ht="13" thickBot="1" x14ac:dyDescent="0.3">
      <c r="B45" s="164" t="s">
        <v>68</v>
      </c>
      <c r="C45" s="165"/>
      <c r="D45" s="190">
        <v>10</v>
      </c>
      <c r="E45" s="165"/>
      <c r="F45" s="190">
        <f>F37/12</f>
        <v>15300</v>
      </c>
      <c r="G45" s="191"/>
      <c r="H45" s="85"/>
    </row>
    <row r="46" spans="2:8" x14ac:dyDescent="0.25"/>
    <row r="47" spans="2:8" x14ac:dyDescent="0.25"/>
  </sheetData>
  <sheetProtection algorithmName="SHA-512" hashValue="ldTUra8r8SYvOtREJt4XigwPQxpAjSJwRcUqFHwUgTbBuuTkWHeZvw4WoYz1dP0mbJH8tUMuWwbq19lXkuTw1A==" saltValue="ebQXz031p9diqs83aCS5Qw==" spinCount="100000" sheet="1" objects="1" scenarios="1"/>
  <mergeCells count="36">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 ref="F36:G36"/>
    <mergeCell ref="F37:G37"/>
    <mergeCell ref="B5:H5"/>
    <mergeCell ref="D7:H7"/>
    <mergeCell ref="B19:C19"/>
    <mergeCell ref="D19:H19"/>
    <mergeCell ref="B37:C37"/>
    <mergeCell ref="B30:G30"/>
    <mergeCell ref="B31:G31"/>
    <mergeCell ref="B32:C32"/>
    <mergeCell ref="B6:H6"/>
    <mergeCell ref="B7:C7"/>
    <mergeCell ref="B18:H18"/>
    <mergeCell ref="B39:G39"/>
    <mergeCell ref="B40:C40"/>
    <mergeCell ref="B45:C45"/>
    <mergeCell ref="D40:E41"/>
    <mergeCell ref="F40:G41"/>
    <mergeCell ref="D42:E42"/>
    <mergeCell ref="D43:E4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C2" sqref="C2"/>
    </sheetView>
  </sheetViews>
  <sheetFormatPr defaultRowHeight="12.5" x14ac:dyDescent="0.25"/>
  <cols>
    <col min="3" max="3" width="15.1796875" customWidth="1"/>
  </cols>
  <sheetData>
    <row r="1" spans="1:8" x14ac:dyDescent="0.25">
      <c r="A1" s="13" t="s">
        <v>15</v>
      </c>
      <c r="B1" s="27">
        <v>1.4999999999999999E-2</v>
      </c>
    </row>
    <row r="2" spans="1:8" x14ac:dyDescent="0.25">
      <c r="A2" s="13" t="s">
        <v>16</v>
      </c>
      <c r="B2" s="27">
        <v>7.4999999999999997E-3</v>
      </c>
    </row>
    <row r="4" spans="1:8" x14ac:dyDescent="0.25">
      <c r="A4" s="192" t="s">
        <v>82</v>
      </c>
      <c r="B4" s="193"/>
      <c r="C4" s="193"/>
    </row>
    <row r="5" spans="1:8" ht="21" x14ac:dyDescent="0.25">
      <c r="A5" s="19" t="s">
        <v>11</v>
      </c>
      <c r="B5" s="19" t="s">
        <v>37</v>
      </c>
      <c r="C5" s="19" t="s">
        <v>36</v>
      </c>
    </row>
    <row r="6" spans="1:8" x14ac:dyDescent="0.25">
      <c r="A6" s="16">
        <v>0</v>
      </c>
      <c r="B6" s="16">
        <v>0</v>
      </c>
      <c r="C6" s="17">
        <v>0</v>
      </c>
    </row>
    <row r="7" spans="1:8" x14ac:dyDescent="0.25">
      <c r="A7" s="18">
        <v>50000.01</v>
      </c>
      <c r="B7" s="16">
        <v>1.5</v>
      </c>
      <c r="C7" s="17">
        <v>750</v>
      </c>
    </row>
    <row r="8" spans="1:8" x14ac:dyDescent="0.25">
      <c r="A8" s="18">
        <v>130000.01</v>
      </c>
      <c r="B8" s="16">
        <v>5</v>
      </c>
      <c r="C8" s="17">
        <v>5300</v>
      </c>
    </row>
    <row r="9" spans="1:8" x14ac:dyDescent="0.25">
      <c r="A9" s="18">
        <v>200000.01</v>
      </c>
      <c r="B9" s="16">
        <v>10</v>
      </c>
      <c r="C9" s="17">
        <v>15300</v>
      </c>
    </row>
    <row r="10" spans="1:8" x14ac:dyDescent="0.25">
      <c r="H10" s="14"/>
    </row>
    <row r="11" spans="1:8" x14ac:dyDescent="0.25">
      <c r="A11" s="192" t="s">
        <v>83</v>
      </c>
      <c r="B11" s="193"/>
      <c r="C11" s="194"/>
      <c r="H11" s="15"/>
    </row>
    <row r="12" spans="1:8" ht="21" x14ac:dyDescent="0.25">
      <c r="A12" s="19" t="s">
        <v>11</v>
      </c>
      <c r="B12" s="19" t="s">
        <v>37</v>
      </c>
      <c r="C12" s="19" t="s">
        <v>32</v>
      </c>
      <c r="D12" s="25" t="s">
        <v>95</v>
      </c>
      <c r="H12" s="14"/>
    </row>
    <row r="13" spans="1:8" x14ac:dyDescent="0.25">
      <c r="A13" s="16">
        <v>0</v>
      </c>
      <c r="B13" s="16">
        <v>0</v>
      </c>
      <c r="C13" s="26">
        <v>0</v>
      </c>
      <c r="D13" s="24"/>
      <c r="H13" s="14"/>
    </row>
    <row r="14" spans="1:8" x14ac:dyDescent="0.25">
      <c r="A14" s="18">
        <v>25000.01</v>
      </c>
      <c r="B14" s="16">
        <v>2273</v>
      </c>
      <c r="C14" s="26">
        <v>10</v>
      </c>
      <c r="D14" s="2">
        <v>110</v>
      </c>
      <c r="H14" s="14"/>
    </row>
    <row r="15" spans="1:8" x14ac:dyDescent="0.25">
      <c r="A15" s="18">
        <v>45583.01</v>
      </c>
      <c r="B15" s="16">
        <v>4076</v>
      </c>
      <c r="C15" s="26">
        <v>15</v>
      </c>
      <c r="D15" s="2">
        <v>115</v>
      </c>
      <c r="H15" s="14"/>
    </row>
    <row r="16" spans="1:8" x14ac:dyDescent="0.25">
      <c r="A16" s="18">
        <v>81583.009999999995</v>
      </c>
      <c r="B16" s="16">
        <v>7031</v>
      </c>
      <c r="C16" s="26">
        <v>20</v>
      </c>
      <c r="D16" s="2">
        <v>120</v>
      </c>
      <c r="H16" s="14"/>
    </row>
    <row r="17" spans="1:9" x14ac:dyDescent="0.25">
      <c r="A17" s="18">
        <v>126583.01</v>
      </c>
      <c r="B17" s="16">
        <v>11250</v>
      </c>
      <c r="C17" s="26">
        <v>25</v>
      </c>
      <c r="D17" s="2">
        <v>125</v>
      </c>
      <c r="H17" s="14"/>
    </row>
    <row r="18" spans="1:9" x14ac:dyDescent="0.25">
      <c r="A18" s="18">
        <v>220333.01</v>
      </c>
      <c r="B18" s="16">
        <v>24306</v>
      </c>
      <c r="C18" s="26">
        <v>35</v>
      </c>
      <c r="D18" s="2">
        <v>135</v>
      </c>
      <c r="H18" s="14"/>
    </row>
    <row r="19" spans="1:9" x14ac:dyDescent="0.25">
      <c r="A19" s="18">
        <v>389083.01</v>
      </c>
      <c r="B19" s="16">
        <v>44181</v>
      </c>
      <c r="C19" s="26">
        <v>45</v>
      </c>
      <c r="D19" s="2">
        <v>145</v>
      </c>
      <c r="H19" s="14"/>
    </row>
    <row r="20" spans="1:9" x14ac:dyDescent="0.25">
      <c r="A20" s="18">
        <v>842166.01</v>
      </c>
      <c r="B20" s="16">
        <v>98633</v>
      </c>
      <c r="C20" s="26">
        <v>60</v>
      </c>
      <c r="D20" s="2">
        <v>160</v>
      </c>
      <c r="H20" s="14"/>
    </row>
    <row r="28" spans="1:9" ht="13" x14ac:dyDescent="0.3">
      <c r="I28" s="20" t="s">
        <v>69</v>
      </c>
    </row>
    <row r="29" spans="1:9" x14ac:dyDescent="0.25">
      <c r="I29" s="21">
        <v>0</v>
      </c>
    </row>
    <row r="30" spans="1:9" x14ac:dyDescent="0.25">
      <c r="I30" s="21" t="s">
        <v>74</v>
      </c>
    </row>
    <row r="31" spans="1:9" x14ac:dyDescent="0.25">
      <c r="I31" s="21" t="s">
        <v>75</v>
      </c>
    </row>
    <row r="32" spans="1:9" x14ac:dyDescent="0.25">
      <c r="I32" s="21" t="s">
        <v>76</v>
      </c>
    </row>
    <row r="33" spans="9:9" x14ac:dyDescent="0.25">
      <c r="I33" s="21" t="s">
        <v>77</v>
      </c>
    </row>
    <row r="34" spans="9:9" x14ac:dyDescent="0.25">
      <c r="I34" s="21" t="s">
        <v>78</v>
      </c>
    </row>
    <row r="35" spans="9:9" x14ac:dyDescent="0.25">
      <c r="I35" s="21" t="s">
        <v>79</v>
      </c>
    </row>
    <row r="36" spans="9:9" ht="13" thickBot="1" x14ac:dyDescent="0.3">
      <c r="I36" s="22" t="s">
        <v>80</v>
      </c>
    </row>
  </sheetData>
  <mergeCells count="2">
    <mergeCell ref="A4:C4"/>
    <mergeCell ref="A11:C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63B32A1-77B3-43F0-964E-7AD48AF65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59BC2A-8180-4C32-A69B-6F99E0E59E8D}">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6DFDF505-AC7B-42F0-B4AF-214877F557E0}">
  <ds:schemaRefs>
    <ds:schemaRef ds:uri="http://purl.org/dc/elements/1.1/"/>
    <ds:schemaRef ds:uri="http://schemas.microsoft.com/office/2006/metadata/properties"/>
    <ds:schemaRef ds:uri="http://schemas.microsoft.com/sharepoint/v3"/>
    <ds:schemaRef ds:uri="http://purl.org/dc/terms/"/>
    <ds:schemaRef ds:uri="http://purl.org/dc/dcmitype/"/>
    <ds:schemaRef ds:uri="http://schemas.microsoft.com/office/2006/documentManagement/types"/>
    <ds:schemaRef ds:uri="71037282-4172-42af-8e02-c41ee92b0631"/>
    <ds:schemaRef ds:uri="http://schemas.microsoft.com/office/infopath/2007/PartnerControls"/>
    <ds:schemaRef ds:uri="http://schemas.openxmlformats.org/package/2006/metadata/core-properties"/>
    <ds:schemaRef ds:uri="20291ebb-8fd5-4a4a-b5a6-ec5249e68ab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IS Calc</vt:lpstr>
      <vt:lpstr>CE Calc</vt:lpstr>
      <vt:lpstr>CN Calc</vt:lpstr>
      <vt:lpstr>IGR Calc</vt:lpstr>
      <vt:lpstr>TA Calc</vt:lpstr>
      <vt:lpstr>FPC Calc</vt:lpstr>
      <vt:lpstr>Number of Parts</vt:lpstr>
      <vt:lpstr>Tables</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Strydom, Ania</cp:lastModifiedBy>
  <cp:revision/>
  <dcterms:created xsi:type="dcterms:W3CDTF">2005-03-03T11:13:30Z</dcterms:created>
  <dcterms:modified xsi:type="dcterms:W3CDTF">2022-06-30T12:37:42Z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