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sage365-my.sharepoint.com/personal/kavitha_ishwarlaal_sage_com/Documents/Documents/AFRICA/Namibia/TYE Centre Sage City/"/>
    </mc:Choice>
  </mc:AlternateContent>
  <xr:revisionPtr revIDLastSave="0" documentId="8_{A2562FAE-66AE-469D-8444-3A1545AA1D86}" xr6:coauthVersionLast="47" xr6:coauthVersionMax="47" xr10:uidLastSave="{00000000-0000-0000-0000-000000000000}"/>
  <workbookProtection workbookAlgorithmName="SHA-512" workbookHashValue="fa7AOeFykqTWHKOYLSN51dtq9Afz+2tpZgYb5aIdrO/CZlgIhw0aMj/jrXrgAnTkA6GigEsjhuibJf9mLUeg5w==" workbookSaltValue="/Qgnr8bAN+8EgC0T+4NWWw==" workbookSpinCount="100000" lockStructure="1"/>
  <bookViews>
    <workbookView xWindow="-120" yWindow="-120" windowWidth="29040" windowHeight="15840" xr2:uid="{00000000-000D-0000-FFFF-FFFF00000000}"/>
  </bookViews>
  <sheets>
    <sheet name="Average Tax Calculation" sheetId="2" r:id="rId1"/>
    <sheet name="Normal Tax Calculation " sheetId="4" r:id="rId2"/>
  </sheets>
  <definedNames>
    <definedName name="_xlnm._FilterDatabase" localSheetId="0" hidden="1">'Average Tax Calculation'!$C$6:$E$16</definedName>
    <definedName name="_xlnm._FilterDatabase" localSheetId="1" hidden="1">'Normal Tax Calculation '!$C$6:$E$12</definedName>
    <definedName name="Car" localSheetId="1">#REF!</definedName>
    <definedName name="Car">#REF!</definedName>
    <definedName name="_xlnm.Print_Area" localSheetId="0">'Average Tax Calculation'!$A$1:$F$66</definedName>
    <definedName name="_xlnm.Print_Area" localSheetId="1">'Normal Tax Calculation '!$A$1:$G$57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 l="1"/>
  <c r="E25" i="4"/>
  <c r="E24" i="2" l="1"/>
  <c r="E41" i="2" l="1"/>
  <c r="E35" i="4" l="1"/>
  <c r="E24" i="4"/>
  <c r="E31" i="4" s="1"/>
  <c r="E22" i="4"/>
  <c r="E21" i="4"/>
  <c r="E20" i="4"/>
  <c r="E19" i="4"/>
  <c r="E23" i="4" l="1"/>
  <c r="E27" i="4" s="1"/>
  <c r="E22" i="2"/>
  <c r="E23" i="2"/>
  <c r="E25" i="2"/>
  <c r="E26" i="2"/>
  <c r="E28" i="2"/>
  <c r="E36" i="2" s="1"/>
  <c r="E29" i="2"/>
  <c r="E37" i="2" s="1"/>
  <c r="E52" i="2"/>
  <c r="E27" i="2" l="1"/>
  <c r="E30" i="2" s="1"/>
  <c r="E40" i="2" s="1"/>
  <c r="E42" i="2" s="1"/>
  <c r="E34" i="4"/>
  <c r="E36" i="4" s="1"/>
  <c r="E39" i="4" s="1"/>
  <c r="E29" i="4"/>
  <c r="E28" i="4"/>
  <c r="E40" i="4" l="1"/>
  <c r="E38" i="4"/>
  <c r="E30" i="4"/>
  <c r="E33" i="2"/>
  <c r="E32" i="2"/>
  <c r="E34" i="2"/>
  <c r="E45" i="2"/>
  <c r="E46" i="2"/>
  <c r="E44" i="2"/>
  <c r="E42" i="4" l="1"/>
  <c r="E41" i="4"/>
  <c r="E35" i="2"/>
  <c r="E38" i="2" s="1"/>
  <c r="E47" i="2"/>
  <c r="E43" i="4" l="1"/>
  <c r="E45" i="4" s="1"/>
  <c r="E15" i="4" s="1"/>
  <c r="E48" i="2"/>
  <c r="E49" i="2" s="1"/>
  <c r="E51" i="2" s="1"/>
  <c r="E53" i="2" s="1"/>
  <c r="E18" i="2" s="1"/>
</calcChain>
</file>

<file path=xl/sharedStrings.xml><?xml version="1.0" encoding="utf-8"?>
<sst xmlns="http://schemas.openxmlformats.org/spreadsheetml/2006/main" count="161" uniqueCount="77">
  <si>
    <t>=</t>
  </si>
  <si>
    <t>-</t>
  </si>
  <si>
    <t>+</t>
  </si>
  <si>
    <t>Percentage given</t>
  </si>
  <si>
    <t>x</t>
  </si>
  <si>
    <t>Annnualised figure including periodic earnings</t>
  </si>
  <si>
    <t>Annualised remuneration (see above)</t>
  </si>
  <si>
    <t>/</t>
  </si>
  <si>
    <t>Calculation Detail</t>
  </si>
  <si>
    <t>Above Amount</t>
  </si>
  <si>
    <t>%</t>
  </si>
  <si>
    <t>Base Amount</t>
  </si>
  <si>
    <t>Taxable Income</t>
  </si>
  <si>
    <t>Months in Tax Year</t>
  </si>
  <si>
    <t>Monthly taxable Earnings</t>
  </si>
  <si>
    <t>Monthly Fringe Benefits</t>
  </si>
  <si>
    <t>Periodic earnings</t>
  </si>
  <si>
    <t>DISCLAIMER</t>
  </si>
  <si>
    <t>COPYRIGHT NOTICE</t>
  </si>
  <si>
    <t>Although care has been taken with the preparation of this document, Sage South Africa makes no warranties or representations as to the suitability or quality of the documentation or its fitness for any purpose and the client uses this information entirely at own risk.</t>
  </si>
  <si>
    <t>© Copyright 2021 by Sage South Africa, a division of Sage South Africa (Pty) Ltd hereinafter referred to as “Sage”, under the Copyright Law of the Republic of South Africa.
No part of this publication may be reproduced in any form or by any means without the express permission in writing from Sage.</t>
  </si>
  <si>
    <t>Tax Rates for 1 March 2021 - 28 February 2022</t>
  </si>
  <si>
    <t>YTD PAYE calculation: Namibia (March 2021 - February 2022)</t>
  </si>
  <si>
    <r>
      <t>Enter the applicable Y+ values in the</t>
    </r>
    <r>
      <rPr>
        <b/>
        <sz val="11"/>
        <color rgb="FFFF5800"/>
        <rFont val="Calibri"/>
        <family val="2"/>
        <scheme val="minor"/>
      </rPr>
      <t xml:space="preserve"> </t>
    </r>
    <r>
      <rPr>
        <b/>
        <sz val="11"/>
        <color rgb="FF00DC00"/>
        <rFont val="Calibri"/>
        <family val="2"/>
        <scheme val="minor"/>
      </rPr>
      <t>green</t>
    </r>
    <r>
      <rPr>
        <b/>
        <sz val="11"/>
        <rFont val="Calibri"/>
        <family val="2"/>
        <scheme val="minor"/>
      </rPr>
      <t xml:space="preserve"> areas</t>
    </r>
  </si>
  <si>
    <t>Number of days employed</t>
  </si>
  <si>
    <t>Days in tax year</t>
  </si>
  <si>
    <t>Year to date taxable earnings</t>
  </si>
  <si>
    <t>Taxable earnings</t>
  </si>
  <si>
    <t>Fringe Benefits</t>
  </si>
  <si>
    <t>Provision for tax on annual bonus</t>
  </si>
  <si>
    <t>Taxable company contributions</t>
  </si>
  <si>
    <t>Tax deductions</t>
  </si>
  <si>
    <t>PAYE already paid for the year</t>
  </si>
  <si>
    <t>PAYE already paid for the year (excluding current period and additional tax)</t>
  </si>
  <si>
    <t>Any periodic earings, for example annual bonus</t>
  </si>
  <si>
    <t>Y+ value of all taxable company contributions</t>
  </si>
  <si>
    <t>Y+ value for provision for tax on annual bonus</t>
  </si>
  <si>
    <t>Y+ value of taxable fringe benefits</t>
  </si>
  <si>
    <t>Y+ value of taxable earnings</t>
  </si>
  <si>
    <t>Number of continuous days employed in the tax year</t>
  </si>
  <si>
    <t>PAYE due in this period</t>
  </si>
  <si>
    <t xml:space="preserve">Calculate PAYE according to statutory tables </t>
  </si>
  <si>
    <t>PAYE on periodic earnings YTD</t>
  </si>
  <si>
    <t>Calculate PAYE according to statutory rates</t>
  </si>
  <si>
    <t>Total PAYE due for the year</t>
  </si>
  <si>
    <t>Year to date fringe benefits</t>
  </si>
  <si>
    <t>Year to date provision for tax on annual bonus</t>
  </si>
  <si>
    <t>Tax deductable deductions</t>
  </si>
  <si>
    <t>Net remuneration</t>
  </si>
  <si>
    <t>Number of days employed in the tax year</t>
  </si>
  <si>
    <t>Number of days in the tax year (364/365/366)</t>
  </si>
  <si>
    <t>Annualised remuneration</t>
  </si>
  <si>
    <t>Lower bracket in statutory rates</t>
  </si>
  <si>
    <t>Given amount</t>
  </si>
  <si>
    <t>PAYE on annual equivalent of normal earnings</t>
  </si>
  <si>
    <t>PAYE on normal earnings to date</t>
  </si>
  <si>
    <t>Year to date periodic earnings</t>
  </si>
  <si>
    <t>Lower bracket in statutory tax rates</t>
  </si>
  <si>
    <t>Fixed amount given</t>
  </si>
  <si>
    <t>PAYE on annual equivalent including periodics</t>
  </si>
  <si>
    <t>PAYE on periodic earnings</t>
  </si>
  <si>
    <t>Year to date PAYE already paid (excluding current period and additional tax)</t>
  </si>
  <si>
    <t>PAYE on normal earnings YTD</t>
  </si>
  <si>
    <t>Calculation detail</t>
  </si>
  <si>
    <t>366 or 365 or 364 (days in the tax year)</t>
  </si>
  <si>
    <t>Annual PAYE amount on normal earnings</t>
  </si>
  <si>
    <t>Monthly PAYE calculation: Namibia (March 2021 - February 2022)</t>
  </si>
  <si>
    <r>
      <t>Enter the applicable monthly values in the</t>
    </r>
    <r>
      <rPr>
        <b/>
        <sz val="11"/>
        <color rgb="FFFF5800"/>
        <rFont val="Calibri"/>
        <family val="2"/>
        <scheme val="minor"/>
      </rPr>
      <t xml:space="preserve"> </t>
    </r>
    <r>
      <rPr>
        <b/>
        <sz val="11"/>
        <color rgb="FF00DC00"/>
        <rFont val="Calibri"/>
        <family val="2"/>
        <scheme val="minor"/>
      </rPr>
      <t>green</t>
    </r>
    <r>
      <rPr>
        <b/>
        <sz val="11"/>
        <rFont val="Calibri"/>
        <family val="2"/>
        <scheme val="minor"/>
      </rPr>
      <t xml:space="preserve"> areas</t>
    </r>
  </si>
  <si>
    <t>Monthly taxable earnings</t>
  </si>
  <si>
    <t>Monthly fringe benefits</t>
  </si>
  <si>
    <t>PAYE on normal earnings</t>
  </si>
  <si>
    <t>Total PAYE due for the month</t>
  </si>
  <si>
    <t>Total months in tax year (12)</t>
  </si>
  <si>
    <t>Monthly value of taxable earnings</t>
  </si>
  <si>
    <t>Monthly value of taxable fringe benefits</t>
  </si>
  <si>
    <t>Monthly value of all taxable company contributions</t>
  </si>
  <si>
    <t xml:space="preserve">Allowable tax deductions for contributions to a approved retirement funds and premiums to educational policies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</si>
</sst>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00_);_(* \(#,##0.00\);_(* &quot;-&quot;??_);_(@_)"/>
    <numFmt numFmtId="166" formatCode="_ * #,##0.00_ ;_ * \-#,##0.00_ ;_ * &quot;-&quot;??_ ;_ @_ "/>
    <numFmt numFmtId="167" formatCode="0.0000"/>
    <numFmt numFmtId="168" formatCode="_(* #,##0.0000_);_(* \(#,##0.0000\);_(* &quot;-&quot;_);_(@_)"/>
  </numFmts>
  <fonts count="29" x14ac:knownFonts="1">
    <font>
      <sz val="11"/>
      <color theme="1"/>
      <name val="Calibri"/>
      <family val="2"/>
      <scheme val="minor"/>
    </font>
    <font>
      <sz val="10"/>
      <name val="Arial"/>
      <family val="2"/>
    </font>
    <font>
      <b/>
      <sz val="10"/>
      <name val="Arial"/>
      <family val="2"/>
    </font>
    <font>
      <sz val="10"/>
      <name val="Arial"/>
      <family val="2"/>
    </font>
    <font>
      <i/>
      <sz val="8"/>
      <name val="Arial"/>
      <family val="2"/>
    </font>
    <font>
      <sz val="18"/>
      <name val="Arial"/>
      <family val="2"/>
    </font>
    <font>
      <b/>
      <sz val="18"/>
      <name val="Arial"/>
      <family val="2"/>
    </font>
    <font>
      <sz val="22"/>
      <name val="Arial"/>
      <family val="2"/>
    </font>
    <font>
      <sz val="11"/>
      <color theme="1"/>
      <name val="Arial"/>
      <family val="2"/>
    </font>
    <font>
      <b/>
      <u/>
      <sz val="12"/>
      <name val="Arial"/>
      <family val="2"/>
    </font>
    <font>
      <b/>
      <i/>
      <sz val="10"/>
      <name val="Arial"/>
      <family val="2"/>
    </font>
    <font>
      <i/>
      <sz val="10"/>
      <name val="Arial"/>
      <family val="2"/>
    </font>
    <font>
      <b/>
      <i/>
      <sz val="8"/>
      <name val="Arial"/>
      <family val="2"/>
    </font>
    <font>
      <b/>
      <sz val="12"/>
      <name val="Arial"/>
      <family val="2"/>
    </font>
    <font>
      <b/>
      <i/>
      <sz val="11"/>
      <name val="Arial"/>
      <family val="2"/>
    </font>
    <font>
      <b/>
      <sz val="10"/>
      <color theme="0"/>
      <name val="Arial"/>
      <family val="2"/>
    </font>
    <font>
      <sz val="11"/>
      <color rgb="FF595959"/>
      <name val="Arial"/>
      <family val="2"/>
    </font>
    <font>
      <sz val="11"/>
      <color rgb="FF565752"/>
      <name val="Arial"/>
      <family val="2"/>
    </font>
    <font>
      <sz val="8"/>
      <color rgb="FF63666A"/>
      <name val="Tahoma"/>
      <family val="2"/>
    </font>
    <font>
      <sz val="10"/>
      <color rgb="FF595959"/>
      <name val="Arial"/>
      <family val="2"/>
    </font>
    <font>
      <sz val="10"/>
      <color rgb="FF565752"/>
      <name val="Arial"/>
      <family val="2"/>
    </font>
    <font>
      <sz val="11"/>
      <color theme="1"/>
      <name val="Calibri"/>
      <family val="2"/>
      <scheme val="minor"/>
    </font>
    <font>
      <b/>
      <sz val="14"/>
      <color theme="0"/>
      <name val="Calibri"/>
      <family val="2"/>
      <scheme val="minor"/>
    </font>
    <font>
      <b/>
      <sz val="11"/>
      <name val="Calibri"/>
      <family val="2"/>
      <scheme val="minor"/>
    </font>
    <font>
      <b/>
      <sz val="11"/>
      <color rgb="FFFF5800"/>
      <name val="Calibri"/>
      <family val="2"/>
      <scheme val="minor"/>
    </font>
    <font>
      <b/>
      <sz val="11"/>
      <color rgb="FF00DC00"/>
      <name val="Calibri"/>
      <family val="2"/>
      <scheme val="minor"/>
    </font>
    <font>
      <sz val="11"/>
      <name val="Calibri"/>
      <family val="2"/>
      <scheme val="minor"/>
    </font>
    <font>
      <i/>
      <sz val="9"/>
      <name val="Calibri"/>
      <family val="2"/>
      <scheme val="minor"/>
    </font>
    <font>
      <i/>
      <sz val="9"/>
      <name val="Calibri"/>
      <family val="2"/>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004B87"/>
        <bgColor indexed="64"/>
      </patternFill>
    </fill>
    <fill>
      <patternFill patternType="solid">
        <fgColor rgb="FF00DC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165" fontId="1" fillId="0" borderId="0" applyFont="0" applyFill="0" applyBorder="0" applyAlignment="0" applyProtection="0"/>
    <xf numFmtId="43" fontId="21" fillId="0" borderId="0" applyFont="0" applyFill="0" applyBorder="0" applyAlignment="0" applyProtection="0"/>
  </cellStyleXfs>
  <cellXfs count="59">
    <xf numFmtId="0" fontId="0" fillId="0" borderId="0" xfId="0"/>
    <xf numFmtId="0" fontId="3" fillId="0" borderId="0" xfId="1" applyFont="1" applyFill="1"/>
    <xf numFmtId="165" fontId="3" fillId="0" borderId="0" xfId="2" applyFont="1" applyFill="1"/>
    <xf numFmtId="0" fontId="4" fillId="0" borderId="0" xfId="1" applyFont="1" applyFill="1"/>
    <xf numFmtId="0" fontId="6" fillId="0" borderId="0" xfId="0" applyFont="1" applyFill="1" applyAlignment="1" applyProtection="1">
      <alignment vertical="center"/>
    </xf>
    <xf numFmtId="2" fontId="7" fillId="0" borderId="0" xfId="0" applyNumberFormat="1" applyFont="1" applyAlignment="1" applyProtection="1">
      <alignment horizontal="right"/>
    </xf>
    <xf numFmtId="0" fontId="8" fillId="0" borderId="0" xfId="0" applyFont="1" applyProtection="1"/>
    <xf numFmtId="165" fontId="9" fillId="0" borderId="0" xfId="2" applyFont="1" applyFill="1" applyAlignment="1">
      <alignment horizontal="center"/>
    </xf>
    <xf numFmtId="0" fontId="12" fillId="0" borderId="0" xfId="1" applyFont="1" applyFill="1"/>
    <xf numFmtId="166" fontId="4" fillId="0" borderId="0" xfId="1" applyNumberFormat="1" applyFont="1" applyFill="1"/>
    <xf numFmtId="0" fontId="5" fillId="0" borderId="0" xfId="1" applyFont="1" applyFill="1" applyAlignment="1">
      <alignment horizontal="right"/>
    </xf>
    <xf numFmtId="0" fontId="3" fillId="0" borderId="0" xfId="1" applyFont="1" applyFill="1" applyBorder="1"/>
    <xf numFmtId="0" fontId="10" fillId="0" borderId="0" xfId="1" applyFont="1" applyFill="1" applyBorder="1"/>
    <xf numFmtId="164" fontId="11" fillId="0" borderId="0" xfId="2" applyNumberFormat="1" applyFont="1" applyFill="1" applyBorder="1"/>
    <xf numFmtId="0" fontId="13" fillId="0" borderId="0" xfId="1" applyFont="1" applyFill="1" applyBorder="1"/>
    <xf numFmtId="0" fontId="13" fillId="0" borderId="0" xfId="1" applyFont="1" applyFill="1" applyBorder="1" applyAlignment="1">
      <alignment horizontal="center"/>
    </xf>
    <xf numFmtId="165" fontId="3" fillId="0" borderId="0" xfId="2" applyFont="1" applyFill="1" applyBorder="1"/>
    <xf numFmtId="0" fontId="11" fillId="0" borderId="0" xfId="1" applyFont="1" applyFill="1" applyBorder="1"/>
    <xf numFmtId="167" fontId="3" fillId="0" borderId="0" xfId="2" applyNumberFormat="1" applyFont="1" applyFill="1" applyBorder="1"/>
    <xf numFmtId="165" fontId="11" fillId="0" borderId="0" xfId="2" applyFont="1" applyFill="1" applyBorder="1"/>
    <xf numFmtId="0" fontId="5" fillId="0" borderId="0" xfId="1" applyFont="1" applyFill="1" applyAlignment="1">
      <alignment horizontal="right"/>
    </xf>
    <xf numFmtId="0" fontId="4" fillId="0" borderId="0" xfId="1" applyFont="1" applyFill="1" applyAlignment="1">
      <alignment horizontal="center"/>
    </xf>
    <xf numFmtId="0" fontId="10" fillId="3" borderId="0" xfId="1" applyFont="1" applyFill="1" applyBorder="1"/>
    <xf numFmtId="165" fontId="10" fillId="3" borderId="0" xfId="2" applyFont="1" applyFill="1" applyBorder="1"/>
    <xf numFmtId="0" fontId="10" fillId="3" borderId="0" xfId="1" applyFont="1" applyFill="1" applyBorder="1" applyAlignment="1">
      <alignment horizontal="left"/>
    </xf>
    <xf numFmtId="165" fontId="3" fillId="3" borderId="0" xfId="2" applyFont="1" applyFill="1" applyBorder="1"/>
    <xf numFmtId="0" fontId="2" fillId="3" borderId="0" xfId="1" applyFont="1" applyFill="1" applyBorder="1"/>
    <xf numFmtId="165" fontId="2" fillId="3" borderId="0" xfId="2" applyFont="1" applyFill="1" applyBorder="1"/>
    <xf numFmtId="0" fontId="14" fillId="3" borderId="0" xfId="1" applyFont="1" applyFill="1" applyBorder="1"/>
    <xf numFmtId="0" fontId="15" fillId="2" borderId="0" xfId="1" applyFont="1" applyFill="1" applyAlignment="1">
      <alignment horizontal="center" vertical="center"/>
    </xf>
    <xf numFmtId="167" fontId="15" fillId="2" borderId="0" xfId="1" applyNumberFormat="1" applyFont="1" applyFill="1" applyAlignment="1">
      <alignment horizontal="center" vertical="center"/>
    </xf>
    <xf numFmtId="0" fontId="1" fillId="0" borderId="0" xfId="1" applyAlignment="1">
      <alignment horizontal="center"/>
    </xf>
    <xf numFmtId="167" fontId="1" fillId="0" borderId="0" xfId="1" applyNumberFormat="1" applyAlignment="1">
      <alignment horizontal="center"/>
    </xf>
    <xf numFmtId="0" fontId="1" fillId="3" borderId="0" xfId="1" applyFill="1" applyAlignment="1">
      <alignment horizontal="center"/>
    </xf>
    <xf numFmtId="167" fontId="1" fillId="3" borderId="0" xfId="1" applyNumberFormat="1" applyFill="1" applyAlignment="1">
      <alignment horizontal="center"/>
    </xf>
    <xf numFmtId="0" fontId="3" fillId="0" borderId="0" xfId="1" applyFont="1" applyFill="1" applyBorder="1" applyAlignment="1">
      <alignment horizontal="left"/>
    </xf>
    <xf numFmtId="0" fontId="16" fillId="0" borderId="0" xfId="0" applyFont="1" applyAlignment="1">
      <alignment vertical="center" wrapText="1"/>
    </xf>
    <xf numFmtId="0" fontId="17" fillId="0" borderId="0" xfId="0" applyFont="1" applyAlignment="1">
      <alignment vertical="center"/>
    </xf>
    <xf numFmtId="0" fontId="18" fillId="0" borderId="0" xfId="0" applyFont="1" applyAlignment="1">
      <alignment horizontal="justify" vertical="center"/>
    </xf>
    <xf numFmtId="0" fontId="1" fillId="0" borderId="0" xfId="1" applyFont="1" applyFill="1" applyBorder="1"/>
    <xf numFmtId="0" fontId="1" fillId="0" borderId="0" xfId="1" applyFont="1" applyFill="1"/>
    <xf numFmtId="165" fontId="1" fillId="0" borderId="0" xfId="2" applyFont="1" applyFill="1"/>
    <xf numFmtId="167" fontId="11" fillId="5" borderId="0" xfId="2" applyNumberFormat="1" applyFont="1" applyFill="1" applyBorder="1" applyProtection="1">
      <protection locked="0"/>
    </xf>
    <xf numFmtId="168" fontId="11" fillId="5" borderId="0" xfId="2" applyNumberFormat="1" applyFont="1" applyFill="1" applyBorder="1" applyProtection="1">
      <protection locked="0"/>
    </xf>
    <xf numFmtId="165" fontId="3" fillId="5" borderId="0" xfId="2" applyFont="1" applyFill="1" applyBorder="1" applyProtection="1">
      <protection locked="0"/>
    </xf>
    <xf numFmtId="165" fontId="3" fillId="5" borderId="0" xfId="2" quotePrefix="1" applyFont="1" applyFill="1" applyBorder="1" applyProtection="1">
      <protection locked="0"/>
    </xf>
    <xf numFmtId="0" fontId="27" fillId="0" borderId="0" xfId="1" applyFont="1" applyFill="1"/>
    <xf numFmtId="164" fontId="11" fillId="5" borderId="0" xfId="2" applyNumberFormat="1" applyFont="1" applyFill="1" applyBorder="1" applyProtection="1">
      <protection locked="0"/>
    </xf>
    <xf numFmtId="0" fontId="28" fillId="0" borderId="0" xfId="1" applyFont="1" applyFill="1"/>
    <xf numFmtId="0" fontId="2" fillId="0" borderId="0" xfId="1" applyFont="1" applyAlignment="1">
      <alignment vertical="center"/>
    </xf>
    <xf numFmtId="0" fontId="19" fillId="0" borderId="0" xfId="0" applyFont="1" applyAlignment="1">
      <alignment horizontal="left" vertical="center" wrapText="1"/>
    </xf>
    <xf numFmtId="0" fontId="20" fillId="0" borderId="0" xfId="0" applyFont="1" applyAlignment="1">
      <alignment horizontal="left" vertical="top" wrapText="1"/>
    </xf>
    <xf numFmtId="43" fontId="22" fillId="4" borderId="1" xfId="3" applyFont="1" applyFill="1" applyBorder="1" applyAlignment="1">
      <alignment horizontal="center" vertical="center"/>
    </xf>
    <xf numFmtId="43" fontId="22" fillId="4" borderId="2" xfId="3" applyFont="1" applyFill="1" applyBorder="1" applyAlignment="1">
      <alignment horizontal="center" vertical="center"/>
    </xf>
    <xf numFmtId="43" fontId="22" fillId="4" borderId="3" xfId="3" applyFont="1" applyFill="1" applyBorder="1" applyAlignment="1">
      <alignment horizontal="center" vertical="center"/>
    </xf>
    <xf numFmtId="49" fontId="23" fillId="0" borderId="4" xfId="3" applyNumberFormat="1" applyFont="1" applyBorder="1" applyAlignment="1">
      <alignment horizontal="left"/>
    </xf>
    <xf numFmtId="49" fontId="26" fillId="0" borderId="4" xfId="0" applyNumberFormat="1" applyFont="1" applyBorder="1"/>
    <xf numFmtId="0" fontId="27" fillId="0" borderId="0" xfId="0" applyFont="1" applyBorder="1" applyAlignment="1">
      <alignment horizontal="left" wrapText="1"/>
    </xf>
    <xf numFmtId="0" fontId="4" fillId="0" borderId="0" xfId="0" applyFont="1" applyBorder="1" applyAlignment="1">
      <alignment horizontal="left"/>
    </xf>
  </cellXfs>
  <cellStyles count="4">
    <cellStyle name="Comma" xfId="3" builtinId="3"/>
    <cellStyle name="Comma 2" xfId="2" xr:uid="{00000000-0005-0000-0000-000000000000}"/>
    <cellStyle name="Normal" xfId="0" builtinId="0"/>
    <cellStyle name="Normal 2" xfId="1" xr:uid="{00000000-0005-0000-0000-00000200000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11430</xdr:colOff>
      <xdr:row>1</xdr:row>
      <xdr:rowOff>9525</xdr:rowOff>
    </xdr:from>
    <xdr:to>
      <xdr:col>2</xdr:col>
      <xdr:colOff>1151255</xdr:colOff>
      <xdr:row>3</xdr:row>
      <xdr:rowOff>127000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77165"/>
          <a:ext cx="1139825" cy="4527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0</xdr:row>
      <xdr:rowOff>150495</xdr:rowOff>
    </xdr:from>
    <xdr:to>
      <xdr:col>2</xdr:col>
      <xdr:colOff>1143635</xdr:colOff>
      <xdr:row>3</xdr:row>
      <xdr:rowOff>98425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745" y="150495"/>
          <a:ext cx="1134110" cy="450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72"/>
  <sheetViews>
    <sheetView showGridLines="0" showRowColHeaders="0" tabSelected="1" zoomScaleNormal="100" workbookViewId="0">
      <selection activeCell="E15" sqref="E15"/>
    </sheetView>
  </sheetViews>
  <sheetFormatPr defaultColWidth="9.140625" defaultRowHeight="12.75" x14ac:dyDescent="0.2"/>
  <cols>
    <col min="1" max="1" width="3.85546875" style="1" customWidth="1"/>
    <col min="2" max="2" width="5.140625" style="1" customWidth="1"/>
    <col min="3" max="3" width="47.42578125" style="1" customWidth="1"/>
    <col min="4" max="4" width="21.5703125" style="1" customWidth="1"/>
    <col min="5" max="5" width="19.42578125" style="2" customWidth="1"/>
    <col min="6" max="6" width="14.42578125" style="1" bestFit="1" customWidth="1"/>
    <col min="7" max="7" width="13.5703125" style="3" customWidth="1"/>
    <col min="8" max="16384" width="9.140625" style="1"/>
  </cols>
  <sheetData>
    <row r="5" spans="2:11" ht="27" x14ac:dyDescent="0.35">
      <c r="C5" s="52" t="s">
        <v>22</v>
      </c>
      <c r="D5" s="53"/>
      <c r="E5" s="54"/>
      <c r="F5" s="10"/>
      <c r="G5" s="4"/>
      <c r="H5" s="5"/>
      <c r="I5" s="6"/>
      <c r="K5" s="5"/>
    </row>
    <row r="6" spans="2:11" ht="15" customHeight="1" x14ac:dyDescent="0.25">
      <c r="B6" s="7"/>
      <c r="C6" s="55" t="s">
        <v>23</v>
      </c>
      <c r="D6" s="55"/>
      <c r="E6" s="55"/>
    </row>
    <row r="7" spans="2:11" ht="15" customHeight="1" x14ac:dyDescent="0.2">
      <c r="B7" s="11"/>
      <c r="C7" s="56"/>
      <c r="D7" s="56"/>
      <c r="E7" s="56"/>
      <c r="H7" s="8"/>
    </row>
    <row r="8" spans="2:11" ht="15" customHeight="1" x14ac:dyDescent="0.2">
      <c r="B8" s="11"/>
      <c r="C8" s="39" t="s">
        <v>24</v>
      </c>
      <c r="D8" s="12"/>
      <c r="E8" s="42">
        <v>365</v>
      </c>
      <c r="F8" s="46" t="s">
        <v>39</v>
      </c>
      <c r="H8" s="3"/>
    </row>
    <row r="9" spans="2:11" ht="15" customHeight="1" x14ac:dyDescent="0.2">
      <c r="B9" s="11"/>
      <c r="C9" s="39" t="s">
        <v>25</v>
      </c>
      <c r="D9" s="12"/>
      <c r="E9" s="43">
        <v>365</v>
      </c>
      <c r="F9" s="46" t="s">
        <v>50</v>
      </c>
      <c r="H9" s="3"/>
    </row>
    <row r="10" spans="2:11" ht="15" customHeight="1" x14ac:dyDescent="0.2">
      <c r="B10" s="11"/>
      <c r="C10" s="39" t="s">
        <v>27</v>
      </c>
      <c r="D10" s="12"/>
      <c r="E10" s="44">
        <v>500000</v>
      </c>
      <c r="F10" s="46" t="s">
        <v>38</v>
      </c>
      <c r="H10" s="3"/>
    </row>
    <row r="11" spans="2:11" ht="15" customHeight="1" x14ac:dyDescent="0.2">
      <c r="B11" s="11"/>
      <c r="C11" s="39" t="s">
        <v>28</v>
      </c>
      <c r="D11" s="12"/>
      <c r="E11" s="45"/>
      <c r="F11" s="46" t="s">
        <v>37</v>
      </c>
      <c r="H11" s="3"/>
    </row>
    <row r="12" spans="2:11" ht="15" customHeight="1" x14ac:dyDescent="0.2">
      <c r="B12" s="11"/>
      <c r="C12" s="39" t="s">
        <v>29</v>
      </c>
      <c r="D12" s="12"/>
      <c r="E12" s="44">
        <v>0</v>
      </c>
      <c r="F12" s="46" t="s">
        <v>36</v>
      </c>
      <c r="H12" s="3"/>
    </row>
    <row r="13" spans="2:11" ht="15" customHeight="1" x14ac:dyDescent="0.2">
      <c r="B13" s="11"/>
      <c r="C13" s="39" t="s">
        <v>30</v>
      </c>
      <c r="D13" s="12"/>
      <c r="E13" s="45"/>
      <c r="F13" s="46" t="s">
        <v>35</v>
      </c>
      <c r="H13" s="3"/>
    </row>
    <row r="14" spans="2:11" ht="15" customHeight="1" x14ac:dyDescent="0.2">
      <c r="B14" s="11"/>
      <c r="C14" s="39" t="s">
        <v>31</v>
      </c>
      <c r="D14" s="12"/>
      <c r="E14" s="44"/>
      <c r="F14" s="46" t="s">
        <v>76</v>
      </c>
      <c r="H14" s="3"/>
    </row>
    <row r="15" spans="2:11" ht="15" customHeight="1" x14ac:dyDescent="0.2">
      <c r="B15" s="11"/>
      <c r="C15" s="39" t="s">
        <v>16</v>
      </c>
      <c r="D15" s="12"/>
      <c r="E15" s="44">
        <v>0</v>
      </c>
      <c r="F15" s="57" t="s">
        <v>34</v>
      </c>
      <c r="G15" s="57"/>
      <c r="H15" s="57"/>
      <c r="I15" s="57"/>
      <c r="J15" s="57"/>
      <c r="K15" s="57"/>
    </row>
    <row r="16" spans="2:11" ht="15" customHeight="1" x14ac:dyDescent="0.2">
      <c r="B16" s="11"/>
      <c r="C16" s="39" t="s">
        <v>32</v>
      </c>
      <c r="D16" s="12"/>
      <c r="E16" s="44">
        <v>100000</v>
      </c>
      <c r="F16" s="58" t="s">
        <v>33</v>
      </c>
      <c r="G16" s="58"/>
      <c r="H16" s="58"/>
      <c r="I16" s="58"/>
      <c r="J16" s="58"/>
      <c r="K16" s="58"/>
    </row>
    <row r="17" spans="2:8" ht="15" customHeight="1" x14ac:dyDescent="0.2">
      <c r="B17" s="11"/>
      <c r="C17" s="12"/>
      <c r="D17" s="12"/>
      <c r="E17" s="13"/>
      <c r="H17" s="3"/>
    </row>
    <row r="18" spans="2:8" ht="15" customHeight="1" x14ac:dyDescent="0.2">
      <c r="B18" s="11" t="s">
        <v>0</v>
      </c>
      <c r="C18" s="22" t="s">
        <v>40</v>
      </c>
      <c r="D18" s="22"/>
      <c r="E18" s="23">
        <f>IF(ISERROR(+E53),0,+E53)</f>
        <v>15000.000000000015</v>
      </c>
    </row>
    <row r="19" spans="2:8" ht="15" customHeight="1" x14ac:dyDescent="0.2">
      <c r="B19" s="11"/>
      <c r="C19" s="12"/>
      <c r="D19" s="12"/>
      <c r="E19" s="13"/>
    </row>
    <row r="20" spans="2:8" ht="15" customHeight="1" x14ac:dyDescent="0.25">
      <c r="B20" s="11"/>
      <c r="C20" s="14" t="s">
        <v>63</v>
      </c>
      <c r="D20" s="14"/>
      <c r="E20" s="13"/>
    </row>
    <row r="21" spans="2:8" ht="15" customHeight="1" x14ac:dyDescent="0.25">
      <c r="B21" s="15"/>
      <c r="C21" s="24" t="s">
        <v>62</v>
      </c>
      <c r="D21" s="24"/>
      <c r="E21" s="25"/>
    </row>
    <row r="22" spans="2:8" x14ac:dyDescent="0.2">
      <c r="B22" s="11" t="s">
        <v>2</v>
      </c>
      <c r="C22" s="39" t="s">
        <v>26</v>
      </c>
      <c r="D22" s="11"/>
      <c r="E22" s="16">
        <f>+E10</f>
        <v>500000</v>
      </c>
    </row>
    <row r="23" spans="2:8" x14ac:dyDescent="0.2">
      <c r="B23" s="11" t="s">
        <v>2</v>
      </c>
      <c r="C23" s="39" t="s">
        <v>45</v>
      </c>
      <c r="D23" s="11"/>
      <c r="E23" s="16">
        <f>+E11</f>
        <v>0</v>
      </c>
    </row>
    <row r="24" spans="2:8" x14ac:dyDescent="0.2">
      <c r="B24" s="11" t="s">
        <v>2</v>
      </c>
      <c r="C24" s="39" t="s">
        <v>46</v>
      </c>
      <c r="D24" s="11"/>
      <c r="E24" s="16">
        <f>E12</f>
        <v>0</v>
      </c>
    </row>
    <row r="25" spans="2:8" x14ac:dyDescent="0.2">
      <c r="B25" s="11" t="s">
        <v>2</v>
      </c>
      <c r="C25" s="39" t="s">
        <v>30</v>
      </c>
      <c r="D25" s="11"/>
      <c r="E25" s="16">
        <f>+E13</f>
        <v>0</v>
      </c>
    </row>
    <row r="26" spans="2:8" x14ac:dyDescent="0.2">
      <c r="B26" s="11" t="s">
        <v>1</v>
      </c>
      <c r="C26" s="39" t="s">
        <v>31</v>
      </c>
      <c r="D26" s="11"/>
      <c r="E26" s="16">
        <f>+E14</f>
        <v>0</v>
      </c>
    </row>
    <row r="27" spans="2:8" x14ac:dyDescent="0.2">
      <c r="B27" s="11" t="s">
        <v>0</v>
      </c>
      <c r="C27" s="17" t="s">
        <v>48</v>
      </c>
      <c r="D27" s="17"/>
      <c r="E27" s="16">
        <f>SUM(E22:E25)-E26</f>
        <v>500000</v>
      </c>
    </row>
    <row r="28" spans="2:8" x14ac:dyDescent="0.2">
      <c r="B28" s="11" t="s">
        <v>4</v>
      </c>
      <c r="C28" s="39" t="s">
        <v>64</v>
      </c>
      <c r="D28" s="11"/>
      <c r="E28" s="16">
        <f>+E9</f>
        <v>365</v>
      </c>
    </row>
    <row r="29" spans="2:8" x14ac:dyDescent="0.2">
      <c r="B29" s="11" t="s">
        <v>7</v>
      </c>
      <c r="C29" s="39" t="s">
        <v>49</v>
      </c>
      <c r="D29" s="11"/>
      <c r="E29" s="18">
        <f>+E8</f>
        <v>365</v>
      </c>
    </row>
    <row r="30" spans="2:8" x14ac:dyDescent="0.2">
      <c r="B30" s="11" t="s">
        <v>0</v>
      </c>
      <c r="C30" s="17" t="s">
        <v>51</v>
      </c>
      <c r="D30" s="17"/>
      <c r="E30" s="19">
        <f>E27*E28/E29</f>
        <v>500000</v>
      </c>
    </row>
    <row r="31" spans="2:8" x14ac:dyDescent="0.2">
      <c r="B31" s="11"/>
      <c r="C31" s="26" t="s">
        <v>41</v>
      </c>
      <c r="D31" s="26"/>
      <c r="E31" s="25"/>
    </row>
    <row r="32" spans="2:8" x14ac:dyDescent="0.2">
      <c r="B32" s="11" t="s">
        <v>1</v>
      </c>
      <c r="C32" s="39" t="s">
        <v>52</v>
      </c>
      <c r="D32" s="11"/>
      <c r="E32" s="16">
        <f>LOOKUP(E$30,'Average Tax Calculation'!C$58:C$64,'Average Tax Calculation'!F$58:F$64)</f>
        <v>300000</v>
      </c>
    </row>
    <row r="33" spans="2:7" x14ac:dyDescent="0.2">
      <c r="B33" s="11" t="s">
        <v>4</v>
      </c>
      <c r="C33" s="39" t="s">
        <v>3</v>
      </c>
      <c r="D33" s="11"/>
      <c r="E33" s="16">
        <f>LOOKUP(E$30,'Average Tax Calculation'!C$58:C$64,'Average Tax Calculation'!E$58:E$64)</f>
        <v>0.28000000000000003</v>
      </c>
    </row>
    <row r="34" spans="2:7" x14ac:dyDescent="0.2">
      <c r="B34" s="11" t="s">
        <v>2</v>
      </c>
      <c r="C34" s="39" t="s">
        <v>53</v>
      </c>
      <c r="D34" s="11"/>
      <c r="E34" s="16">
        <f>LOOKUP(E$30,'Average Tax Calculation'!C$58:C$64,'Average Tax Calculation'!D$58:D$64)</f>
        <v>59000</v>
      </c>
    </row>
    <row r="35" spans="2:7" x14ac:dyDescent="0.2">
      <c r="B35" s="11" t="s">
        <v>0</v>
      </c>
      <c r="C35" s="39" t="s">
        <v>54</v>
      </c>
      <c r="D35" s="11"/>
      <c r="E35" s="16">
        <f>IF(((E30-E32)*(E33)+(E34))&lt;0,0,(E30-E32)*(E33)+(E34))</f>
        <v>115000</v>
      </c>
    </row>
    <row r="36" spans="2:7" x14ac:dyDescent="0.2">
      <c r="B36" s="11" t="s">
        <v>7</v>
      </c>
      <c r="C36" s="39" t="s">
        <v>64</v>
      </c>
      <c r="D36" s="11"/>
      <c r="E36" s="16">
        <f>E28</f>
        <v>365</v>
      </c>
    </row>
    <row r="37" spans="2:7" x14ac:dyDescent="0.2">
      <c r="B37" s="11" t="s">
        <v>4</v>
      </c>
      <c r="C37" s="39" t="s">
        <v>49</v>
      </c>
      <c r="D37" s="11"/>
      <c r="E37" s="18">
        <f>E29</f>
        <v>365</v>
      </c>
      <c r="G37" s="9"/>
    </row>
    <row r="38" spans="2:7" x14ac:dyDescent="0.2">
      <c r="B38" s="11" t="s">
        <v>0</v>
      </c>
      <c r="C38" s="17" t="s">
        <v>55</v>
      </c>
      <c r="D38" s="17"/>
      <c r="E38" s="19">
        <f>E35/E36*E37</f>
        <v>115000.00000000001</v>
      </c>
    </row>
    <row r="39" spans="2:7" x14ac:dyDescent="0.2">
      <c r="B39" s="11"/>
      <c r="C39" s="22" t="s">
        <v>42</v>
      </c>
      <c r="D39" s="22"/>
      <c r="E39" s="25"/>
    </row>
    <row r="40" spans="2:7" x14ac:dyDescent="0.2">
      <c r="B40" s="11"/>
      <c r="C40" s="39" t="s">
        <v>6</v>
      </c>
      <c r="D40" s="11"/>
      <c r="E40" s="16">
        <f>E30</f>
        <v>500000</v>
      </c>
    </row>
    <row r="41" spans="2:7" x14ac:dyDescent="0.2">
      <c r="B41" s="11" t="s">
        <v>2</v>
      </c>
      <c r="C41" s="39" t="s">
        <v>56</v>
      </c>
      <c r="D41" s="11"/>
      <c r="E41" s="16">
        <f>E15</f>
        <v>0</v>
      </c>
    </row>
    <row r="42" spans="2:7" x14ac:dyDescent="0.2">
      <c r="B42" s="11" t="s">
        <v>0</v>
      </c>
      <c r="C42" s="17" t="s">
        <v>5</v>
      </c>
      <c r="D42" s="17"/>
      <c r="E42" s="19">
        <f>SUM(E40:E41)</f>
        <v>500000</v>
      </c>
    </row>
    <row r="43" spans="2:7" x14ac:dyDescent="0.2">
      <c r="B43" s="11"/>
      <c r="C43" s="26" t="s">
        <v>43</v>
      </c>
      <c r="D43" s="26"/>
      <c r="E43" s="25"/>
    </row>
    <row r="44" spans="2:7" x14ac:dyDescent="0.2">
      <c r="B44" s="11" t="s">
        <v>1</v>
      </c>
      <c r="C44" s="39" t="s">
        <v>57</v>
      </c>
      <c r="D44" s="11"/>
      <c r="E44" s="16">
        <f>LOOKUP(E$42,'Average Tax Calculation'!C$58:C$64,'Average Tax Calculation'!F$58:F$64)</f>
        <v>300000</v>
      </c>
    </row>
    <row r="45" spans="2:7" x14ac:dyDescent="0.2">
      <c r="B45" s="11" t="s">
        <v>4</v>
      </c>
      <c r="C45" s="39" t="s">
        <v>3</v>
      </c>
      <c r="D45" s="11"/>
      <c r="E45" s="16">
        <f>LOOKUP(E$42,'Average Tax Calculation'!C$58:C$64,'Average Tax Calculation'!E$58:E$64)</f>
        <v>0.28000000000000003</v>
      </c>
    </row>
    <row r="46" spans="2:7" x14ac:dyDescent="0.2">
      <c r="B46" s="11" t="s">
        <v>2</v>
      </c>
      <c r="C46" s="39" t="s">
        <v>58</v>
      </c>
      <c r="D46" s="11"/>
      <c r="E46" s="16">
        <f>LOOKUP(E$42,'Average Tax Calculation'!C$58:C$64,'Average Tax Calculation'!D$58:D$64)</f>
        <v>59000</v>
      </c>
    </row>
    <row r="47" spans="2:7" x14ac:dyDescent="0.2">
      <c r="B47" s="11" t="s">
        <v>0</v>
      </c>
      <c r="C47" s="39" t="s">
        <v>59</v>
      </c>
      <c r="D47" s="11"/>
      <c r="E47" s="16">
        <f>IF(((E42-E44)*(E45)+(E46))&lt;0,0,(E42-E44)*(E45)+(E46))</f>
        <v>115000</v>
      </c>
    </row>
    <row r="48" spans="2:7" x14ac:dyDescent="0.2">
      <c r="B48" s="11" t="s">
        <v>1</v>
      </c>
      <c r="C48" s="39" t="s">
        <v>65</v>
      </c>
      <c r="D48" s="11"/>
      <c r="E48" s="16">
        <f>E35</f>
        <v>115000</v>
      </c>
    </row>
    <row r="49" spans="2:7" x14ac:dyDescent="0.2">
      <c r="B49" s="11" t="s">
        <v>0</v>
      </c>
      <c r="C49" s="17" t="s">
        <v>60</v>
      </c>
      <c r="D49" s="17"/>
      <c r="E49" s="19">
        <f>IF(E47&lt;0,0,E47-E48)</f>
        <v>0</v>
      </c>
    </row>
    <row r="50" spans="2:7" x14ac:dyDescent="0.2">
      <c r="B50" s="11"/>
      <c r="C50" s="11"/>
      <c r="D50" s="11"/>
      <c r="E50" s="16"/>
    </row>
    <row r="51" spans="2:7" x14ac:dyDescent="0.2">
      <c r="B51" s="11"/>
      <c r="C51" s="26" t="s">
        <v>44</v>
      </c>
      <c r="D51" s="26"/>
      <c r="E51" s="27">
        <f>IF(E49&lt;0,E38,IF(E38&lt;0,0,E38+E49))</f>
        <v>115000.00000000001</v>
      </c>
    </row>
    <row r="52" spans="2:7" x14ac:dyDescent="0.2">
      <c r="B52" s="11" t="s">
        <v>1</v>
      </c>
      <c r="C52" s="39" t="s">
        <v>61</v>
      </c>
      <c r="D52" s="11"/>
      <c r="E52" s="16">
        <f>+E16</f>
        <v>100000</v>
      </c>
    </row>
    <row r="53" spans="2:7" ht="14.25" x14ac:dyDescent="0.2">
      <c r="B53" s="11" t="s">
        <v>0</v>
      </c>
      <c r="C53" s="28" t="s">
        <v>40</v>
      </c>
      <c r="D53" s="28"/>
      <c r="E53" s="23">
        <f>E51-E52</f>
        <v>15000.000000000015</v>
      </c>
    </row>
    <row r="56" spans="2:7" x14ac:dyDescent="0.2">
      <c r="C56" s="49" t="s">
        <v>21</v>
      </c>
      <c r="D56" s="49"/>
      <c r="E56" s="49"/>
      <c r="F56" s="49"/>
    </row>
    <row r="57" spans="2:7" x14ac:dyDescent="0.2">
      <c r="C57" s="29" t="s">
        <v>12</v>
      </c>
      <c r="D57" s="29" t="s">
        <v>11</v>
      </c>
      <c r="E57" s="30" t="s">
        <v>10</v>
      </c>
      <c r="F57" s="29" t="s">
        <v>9</v>
      </c>
      <c r="G57" s="21"/>
    </row>
    <row r="58" spans="2:7" x14ac:dyDescent="0.2">
      <c r="C58" s="33">
        <v>0</v>
      </c>
      <c r="D58" s="33">
        <v>0</v>
      </c>
      <c r="E58" s="34">
        <v>0</v>
      </c>
      <c r="F58" s="33">
        <v>0</v>
      </c>
      <c r="G58" s="21"/>
    </row>
    <row r="59" spans="2:7" x14ac:dyDescent="0.2">
      <c r="C59" s="31">
        <v>50001</v>
      </c>
      <c r="D59" s="31">
        <v>0</v>
      </c>
      <c r="E59" s="32">
        <v>0.18</v>
      </c>
      <c r="F59" s="31">
        <v>50000</v>
      </c>
      <c r="G59" s="21"/>
    </row>
    <row r="60" spans="2:7" x14ac:dyDescent="0.2">
      <c r="C60" s="33">
        <v>100001</v>
      </c>
      <c r="D60" s="33">
        <v>9000</v>
      </c>
      <c r="E60" s="34">
        <v>0.25</v>
      </c>
      <c r="F60" s="33">
        <v>100000</v>
      </c>
      <c r="G60" s="21"/>
    </row>
    <row r="61" spans="2:7" x14ac:dyDescent="0.2">
      <c r="C61" s="31">
        <v>300001</v>
      </c>
      <c r="D61" s="31">
        <v>59000</v>
      </c>
      <c r="E61" s="32">
        <v>0.28000000000000003</v>
      </c>
      <c r="F61" s="31">
        <v>300000</v>
      </c>
      <c r="G61" s="21"/>
    </row>
    <row r="62" spans="2:7" x14ac:dyDescent="0.2">
      <c r="C62" s="33">
        <v>500001</v>
      </c>
      <c r="D62" s="33">
        <v>115000</v>
      </c>
      <c r="E62" s="34">
        <v>0.3</v>
      </c>
      <c r="F62" s="33">
        <v>500000</v>
      </c>
      <c r="G62" s="21"/>
    </row>
    <row r="63" spans="2:7" x14ac:dyDescent="0.2">
      <c r="C63" s="31">
        <v>800001</v>
      </c>
      <c r="D63" s="31">
        <v>205000</v>
      </c>
      <c r="E63" s="32">
        <v>0.32</v>
      </c>
      <c r="F63" s="31">
        <v>800000</v>
      </c>
      <c r="G63" s="21"/>
    </row>
    <row r="64" spans="2:7" x14ac:dyDescent="0.2">
      <c r="C64" s="33">
        <v>1500001</v>
      </c>
      <c r="D64" s="33">
        <v>429000</v>
      </c>
      <c r="E64" s="34">
        <v>0.37</v>
      </c>
      <c r="F64" s="33">
        <v>1500000</v>
      </c>
      <c r="G64" s="21"/>
    </row>
    <row r="66" spans="3:8" x14ac:dyDescent="0.2">
      <c r="C66" s="38" t="s">
        <v>17</v>
      </c>
    </row>
    <row r="67" spans="3:8" ht="12.75" customHeight="1" x14ac:dyDescent="0.2">
      <c r="C67" s="50" t="s">
        <v>19</v>
      </c>
      <c r="D67" s="50"/>
      <c r="E67" s="50"/>
      <c r="F67" s="50"/>
      <c r="G67" s="36"/>
      <c r="H67" s="36"/>
    </row>
    <row r="68" spans="3:8" ht="12.75" customHeight="1" x14ac:dyDescent="0.2">
      <c r="C68" s="50"/>
      <c r="D68" s="50"/>
      <c r="E68" s="50"/>
      <c r="F68" s="50"/>
      <c r="G68" s="36"/>
      <c r="H68" s="36"/>
    </row>
    <row r="69" spans="3:8" ht="25.5" customHeight="1" x14ac:dyDescent="0.2">
      <c r="C69" s="50"/>
      <c r="D69" s="50"/>
      <c r="E69" s="50"/>
      <c r="F69" s="50"/>
    </row>
    <row r="70" spans="3:8" x14ac:dyDescent="0.2">
      <c r="C70" s="38" t="s">
        <v>18</v>
      </c>
      <c r="D70" s="40"/>
      <c r="E70" s="41"/>
      <c r="F70" s="40"/>
    </row>
    <row r="71" spans="3:8" ht="96.6" customHeight="1" x14ac:dyDescent="0.2">
      <c r="C71" s="51" t="s">
        <v>20</v>
      </c>
      <c r="D71" s="51"/>
      <c r="E71" s="51"/>
      <c r="F71" s="51"/>
    </row>
    <row r="72" spans="3:8" ht="14.25" x14ac:dyDescent="0.2">
      <c r="C72" s="37"/>
    </row>
  </sheetData>
  <sheetProtection algorithmName="SHA-512" hashValue="4nOTruSNJlr8DGS9tlOzFRKCotDRtkJRQ5xphvHSesQm4pUvY8RNZCE19mI/J2xpy/BeO5GboagnUq5tv1/S+w==" saltValue="ig/2ihcOpURKwKhmGnfXDA==" spinCount="100000" sheet="1" objects="1" scenarios="1" selectLockedCells="1"/>
  <mergeCells count="9">
    <mergeCell ref="C56:F56"/>
    <mergeCell ref="C67:F69"/>
    <mergeCell ref="C71:F71"/>
    <mergeCell ref="C5:E5"/>
    <mergeCell ref="C6:C7"/>
    <mergeCell ref="D6:D7"/>
    <mergeCell ref="E6:E7"/>
    <mergeCell ref="F15:K15"/>
    <mergeCell ref="F16:K16"/>
  </mergeCells>
  <pageMargins left="1.1417322834645669" right="0.55118110236220474" top="0.33" bottom="0.55000000000000004" header="0.51181102362204722" footer="0.51181102362204722"/>
  <pageSetup scale="70" fitToWidth="0" orientation="portrait" horizontalDpi="120" verticalDpi="144" r:id="rId1"/>
  <headerFooter alignWithMargins="0"/>
  <colBreaks count="1" manualBreakCount="1">
    <brk id="6" max="67" man="1"/>
  </colBreaks>
  <ignoredErrors>
    <ignoredError sqref="E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K69"/>
  <sheetViews>
    <sheetView showGridLines="0" showRowColHeaders="0" zoomScaleNormal="100" workbookViewId="0">
      <selection activeCell="E8" sqref="E8"/>
    </sheetView>
  </sheetViews>
  <sheetFormatPr defaultColWidth="9.140625" defaultRowHeight="12.75" x14ac:dyDescent="0.2"/>
  <cols>
    <col min="1" max="1" width="3.85546875" style="1" customWidth="1"/>
    <col min="2" max="2" width="5.140625" style="1" customWidth="1"/>
    <col min="3" max="3" width="47.42578125" style="1" customWidth="1"/>
    <col min="4" max="4" width="21.5703125" style="1" customWidth="1"/>
    <col min="5" max="5" width="19.85546875" style="2" bestFit="1" customWidth="1"/>
    <col min="6" max="6" width="14.42578125" style="1" bestFit="1" customWidth="1"/>
    <col min="7" max="7" width="15.5703125" style="3" customWidth="1"/>
    <col min="8" max="16384" width="9.140625" style="1"/>
  </cols>
  <sheetData>
    <row r="5" spans="2:11" ht="27" x14ac:dyDescent="0.35">
      <c r="C5" s="52" t="s">
        <v>66</v>
      </c>
      <c r="D5" s="53"/>
      <c r="E5" s="54"/>
      <c r="F5" s="20"/>
      <c r="G5" s="4"/>
      <c r="H5" s="5"/>
      <c r="I5" s="6"/>
      <c r="K5" s="5"/>
    </row>
    <row r="6" spans="2:11" ht="15" customHeight="1" x14ac:dyDescent="0.25">
      <c r="B6" s="7"/>
      <c r="C6" s="55" t="s">
        <v>67</v>
      </c>
      <c r="D6" s="55"/>
      <c r="E6" s="55"/>
    </row>
    <row r="7" spans="2:11" ht="15" customHeight="1" x14ac:dyDescent="0.2">
      <c r="B7" s="11"/>
      <c r="C7" s="56"/>
      <c r="D7" s="56"/>
      <c r="E7" s="56"/>
      <c r="H7" s="8"/>
    </row>
    <row r="8" spans="2:11" ht="15" customHeight="1" x14ac:dyDescent="0.2">
      <c r="B8" s="11"/>
      <c r="C8" s="11" t="s">
        <v>13</v>
      </c>
      <c r="D8" s="12"/>
      <c r="E8" s="47">
        <v>12</v>
      </c>
      <c r="F8" s="48" t="s">
        <v>72</v>
      </c>
      <c r="H8" s="3"/>
    </row>
    <row r="9" spans="2:11" ht="15" customHeight="1" x14ac:dyDescent="0.2">
      <c r="B9" s="11"/>
      <c r="C9" s="11" t="s">
        <v>14</v>
      </c>
      <c r="D9" s="12"/>
      <c r="E9" s="44">
        <v>50000</v>
      </c>
      <c r="F9" s="46" t="s">
        <v>73</v>
      </c>
      <c r="H9" s="3"/>
    </row>
    <row r="10" spans="2:11" ht="15" customHeight="1" x14ac:dyDescent="0.2">
      <c r="B10" s="11"/>
      <c r="C10" s="11" t="s">
        <v>15</v>
      </c>
      <c r="D10" s="12"/>
      <c r="E10" s="44"/>
      <c r="F10" s="46" t="s">
        <v>74</v>
      </c>
      <c r="H10" s="3"/>
    </row>
    <row r="11" spans="2:11" ht="15" customHeight="1" x14ac:dyDescent="0.2">
      <c r="B11" s="11"/>
      <c r="C11" s="39" t="s">
        <v>30</v>
      </c>
      <c r="D11" s="12"/>
      <c r="E11" s="45"/>
      <c r="F11" s="46" t="s">
        <v>75</v>
      </c>
      <c r="H11" s="3"/>
    </row>
    <row r="12" spans="2:11" ht="15" customHeight="1" x14ac:dyDescent="0.2">
      <c r="B12" s="11"/>
      <c r="C12" s="39" t="s">
        <v>31</v>
      </c>
      <c r="D12" s="12"/>
      <c r="E12" s="44"/>
      <c r="F12" s="46" t="s">
        <v>76</v>
      </c>
      <c r="H12" s="3"/>
    </row>
    <row r="13" spans="2:11" ht="15" customHeight="1" x14ac:dyDescent="0.2">
      <c r="B13" s="11"/>
      <c r="C13" s="39" t="s">
        <v>16</v>
      </c>
      <c r="D13" s="12"/>
      <c r="E13" s="44">
        <v>10000</v>
      </c>
      <c r="F13" s="57" t="s">
        <v>34</v>
      </c>
      <c r="G13" s="57"/>
      <c r="H13" s="57"/>
      <c r="I13" s="57"/>
      <c r="J13" s="57"/>
      <c r="K13" s="57"/>
    </row>
    <row r="14" spans="2:11" ht="15" customHeight="1" x14ac:dyDescent="0.2">
      <c r="B14" s="11"/>
      <c r="C14" s="12"/>
      <c r="D14" s="12"/>
      <c r="E14" s="13"/>
      <c r="H14" s="3"/>
    </row>
    <row r="15" spans="2:11" ht="15" customHeight="1" x14ac:dyDescent="0.2">
      <c r="B15" s="11" t="s">
        <v>0</v>
      </c>
      <c r="C15" s="22" t="s">
        <v>40</v>
      </c>
      <c r="D15" s="22"/>
      <c r="E15" s="23">
        <f>E45</f>
        <v>15083.333333333334</v>
      </c>
    </row>
    <row r="16" spans="2:11" ht="15" customHeight="1" x14ac:dyDescent="0.2">
      <c r="B16" s="11"/>
      <c r="C16" s="12"/>
      <c r="D16" s="12"/>
      <c r="E16" s="13"/>
    </row>
    <row r="17" spans="2:5" ht="15" customHeight="1" x14ac:dyDescent="0.25">
      <c r="B17" s="11"/>
      <c r="C17" s="14" t="s">
        <v>8</v>
      </c>
      <c r="D17" s="14"/>
      <c r="E17" s="13"/>
    </row>
    <row r="18" spans="2:5" ht="15" customHeight="1" x14ac:dyDescent="0.25">
      <c r="B18" s="15"/>
      <c r="C18" s="24" t="s">
        <v>62</v>
      </c>
      <c r="D18" s="24"/>
      <c r="E18" s="25"/>
    </row>
    <row r="19" spans="2:5" x14ac:dyDescent="0.2">
      <c r="B19" s="11"/>
      <c r="C19" s="39" t="s">
        <v>68</v>
      </c>
      <c r="D19" s="11"/>
      <c r="E19" s="16">
        <f>+E9</f>
        <v>50000</v>
      </c>
    </row>
    <row r="20" spans="2:5" x14ac:dyDescent="0.2">
      <c r="B20" s="11" t="s">
        <v>2</v>
      </c>
      <c r="C20" s="39" t="s">
        <v>69</v>
      </c>
      <c r="D20" s="11"/>
      <c r="E20" s="16">
        <f>+E10</f>
        <v>0</v>
      </c>
    </row>
    <row r="21" spans="2:5" x14ac:dyDescent="0.2">
      <c r="B21" s="11" t="s">
        <v>2</v>
      </c>
      <c r="C21" s="39" t="s">
        <v>30</v>
      </c>
      <c r="D21" s="11"/>
      <c r="E21" s="16">
        <f>+E11</f>
        <v>0</v>
      </c>
    </row>
    <row r="22" spans="2:5" x14ac:dyDescent="0.2">
      <c r="B22" s="11" t="s">
        <v>1</v>
      </c>
      <c r="C22" s="39" t="s">
        <v>47</v>
      </c>
      <c r="D22" s="11"/>
      <c r="E22" s="16">
        <f>+E12</f>
        <v>0</v>
      </c>
    </row>
    <row r="23" spans="2:5" x14ac:dyDescent="0.2">
      <c r="B23" s="11" t="s">
        <v>0</v>
      </c>
      <c r="C23" s="17" t="s">
        <v>48</v>
      </c>
      <c r="D23" s="17"/>
      <c r="E23" s="16">
        <f>SUM(E19:E21)-E22</f>
        <v>50000</v>
      </c>
    </row>
    <row r="24" spans="2:5" x14ac:dyDescent="0.2">
      <c r="B24" s="11" t="s">
        <v>4</v>
      </c>
      <c r="C24" s="35">
        <v>12</v>
      </c>
      <c r="D24" s="11"/>
      <c r="E24" s="16">
        <f>+E8</f>
        <v>12</v>
      </c>
    </row>
    <row r="25" spans="2:5" x14ac:dyDescent="0.2">
      <c r="B25" s="11" t="s">
        <v>0</v>
      </c>
      <c r="C25" s="17" t="s">
        <v>51</v>
      </c>
      <c r="D25" s="17"/>
      <c r="E25" s="19">
        <f>E23*E24</f>
        <v>600000</v>
      </c>
    </row>
    <row r="26" spans="2:5" x14ac:dyDescent="0.2">
      <c r="B26" s="11"/>
      <c r="C26" s="26" t="s">
        <v>41</v>
      </c>
      <c r="D26" s="26"/>
      <c r="E26" s="25"/>
    </row>
    <row r="27" spans="2:5" x14ac:dyDescent="0.2">
      <c r="B27" s="11" t="s">
        <v>1</v>
      </c>
      <c r="C27" s="39" t="s">
        <v>52</v>
      </c>
      <c r="D27" s="11"/>
      <c r="E27" s="16">
        <f>LOOKUP(E$25,'Normal Tax Calculation '!C$50:C$56,'Normal Tax Calculation '!F$50:F$56)</f>
        <v>500000</v>
      </c>
    </row>
    <row r="28" spans="2:5" x14ac:dyDescent="0.2">
      <c r="B28" s="11" t="s">
        <v>4</v>
      </c>
      <c r="C28" s="11" t="s">
        <v>3</v>
      </c>
      <c r="D28" s="11"/>
      <c r="E28" s="16">
        <f>LOOKUP(E$25,'Normal Tax Calculation '!C$50:C$56,'Normal Tax Calculation '!E$50:E$56)</f>
        <v>0.3</v>
      </c>
    </row>
    <row r="29" spans="2:5" x14ac:dyDescent="0.2">
      <c r="B29" s="11" t="s">
        <v>2</v>
      </c>
      <c r="C29" s="39" t="s">
        <v>53</v>
      </c>
      <c r="D29" s="11"/>
      <c r="E29" s="16">
        <f>LOOKUP(E$25,'Normal Tax Calculation '!C$50:C$56,'Normal Tax Calculation '!D$50:D$56)</f>
        <v>115000</v>
      </c>
    </row>
    <row r="30" spans="2:5" x14ac:dyDescent="0.2">
      <c r="B30" s="11" t="s">
        <v>0</v>
      </c>
      <c r="C30" s="39" t="s">
        <v>54</v>
      </c>
      <c r="D30" s="11"/>
      <c r="E30" s="16">
        <f>IF(((E25-E27)*(E28)+(E29))&lt;0,0,(E25-E27)*(E28)+(E29))</f>
        <v>145000</v>
      </c>
    </row>
    <row r="31" spans="2:5" x14ac:dyDescent="0.2">
      <c r="B31" s="11" t="s">
        <v>7</v>
      </c>
      <c r="C31" s="35">
        <v>12</v>
      </c>
      <c r="D31" s="11"/>
      <c r="E31" s="16">
        <f>E24</f>
        <v>12</v>
      </c>
    </row>
    <row r="32" spans="2:5" x14ac:dyDescent="0.2">
      <c r="B32" s="11" t="s">
        <v>0</v>
      </c>
      <c r="C32" s="17" t="s">
        <v>70</v>
      </c>
      <c r="D32" s="17"/>
      <c r="E32" s="19">
        <f>E30/E31</f>
        <v>12083.333333333334</v>
      </c>
    </row>
    <row r="33" spans="2:6" x14ac:dyDescent="0.2">
      <c r="B33" s="11"/>
      <c r="C33" s="22" t="s">
        <v>42</v>
      </c>
      <c r="D33" s="22"/>
      <c r="E33" s="25"/>
    </row>
    <row r="34" spans="2:6" x14ac:dyDescent="0.2">
      <c r="B34" s="11"/>
      <c r="C34" s="11" t="s">
        <v>6</v>
      </c>
      <c r="D34" s="11"/>
      <c r="E34" s="16">
        <f>E25</f>
        <v>600000</v>
      </c>
    </row>
    <row r="35" spans="2:6" x14ac:dyDescent="0.2">
      <c r="B35" s="11" t="s">
        <v>2</v>
      </c>
      <c r="C35" s="11" t="s">
        <v>16</v>
      </c>
      <c r="D35" s="11"/>
      <c r="E35" s="16">
        <f>E13</f>
        <v>10000</v>
      </c>
    </row>
    <row r="36" spans="2:6" x14ac:dyDescent="0.2">
      <c r="B36" s="11" t="s">
        <v>0</v>
      </c>
      <c r="C36" s="17" t="s">
        <v>5</v>
      </c>
      <c r="D36" s="17"/>
      <c r="E36" s="19">
        <f>SUM(E34:E35)</f>
        <v>610000</v>
      </c>
    </row>
    <row r="37" spans="2:6" x14ac:dyDescent="0.2">
      <c r="B37" s="11"/>
      <c r="C37" s="26" t="s">
        <v>43</v>
      </c>
      <c r="D37" s="26"/>
      <c r="E37" s="25"/>
    </row>
    <row r="38" spans="2:6" x14ac:dyDescent="0.2">
      <c r="B38" s="11" t="s">
        <v>1</v>
      </c>
      <c r="C38" s="39" t="s">
        <v>57</v>
      </c>
      <c r="D38" s="11"/>
      <c r="E38" s="16">
        <f>LOOKUP(E$36,'Normal Tax Calculation '!C$50:C$56,'Normal Tax Calculation '!F$50:F$56)</f>
        <v>500000</v>
      </c>
    </row>
    <row r="39" spans="2:6" x14ac:dyDescent="0.2">
      <c r="B39" s="11" t="s">
        <v>4</v>
      </c>
      <c r="C39" s="11" t="s">
        <v>3</v>
      </c>
      <c r="D39" s="11"/>
      <c r="E39" s="16">
        <f>LOOKUP(E$36,'Normal Tax Calculation '!C$50:C$56,'Normal Tax Calculation '!E$50:E$56)</f>
        <v>0.3</v>
      </c>
    </row>
    <row r="40" spans="2:6" x14ac:dyDescent="0.2">
      <c r="B40" s="11" t="s">
        <v>2</v>
      </c>
      <c r="C40" s="39" t="s">
        <v>58</v>
      </c>
      <c r="D40" s="11"/>
      <c r="E40" s="16">
        <f>LOOKUP(E$36,'Normal Tax Calculation '!C$50:C$56,'Normal Tax Calculation '!D$50:D$56)</f>
        <v>115000</v>
      </c>
    </row>
    <row r="41" spans="2:6" x14ac:dyDescent="0.2">
      <c r="B41" s="11" t="s">
        <v>0</v>
      </c>
      <c r="C41" s="39" t="s">
        <v>59</v>
      </c>
      <c r="D41" s="11"/>
      <c r="E41" s="16">
        <f>IF(((E36-E38)*(E39)+(E40))&lt;0,0,(E36-E38)*(E39)+(E40))</f>
        <v>148000</v>
      </c>
    </row>
    <row r="42" spans="2:6" x14ac:dyDescent="0.2">
      <c r="B42" s="11" t="s">
        <v>1</v>
      </c>
      <c r="C42" s="39" t="s">
        <v>65</v>
      </c>
      <c r="D42" s="11"/>
      <c r="E42" s="16">
        <f>E30</f>
        <v>145000</v>
      </c>
    </row>
    <row r="43" spans="2:6" x14ac:dyDescent="0.2">
      <c r="B43" s="11" t="s">
        <v>0</v>
      </c>
      <c r="C43" s="17" t="s">
        <v>60</v>
      </c>
      <c r="D43" s="17"/>
      <c r="E43" s="19">
        <f>IF(E41&lt;0,0,E41-E42)</f>
        <v>3000</v>
      </c>
    </row>
    <row r="44" spans="2:6" x14ac:dyDescent="0.2">
      <c r="B44" s="11"/>
      <c r="C44" s="11"/>
      <c r="D44" s="11"/>
      <c r="E44" s="16"/>
    </row>
    <row r="45" spans="2:6" x14ac:dyDescent="0.2">
      <c r="B45" s="11"/>
      <c r="C45" s="26" t="s">
        <v>71</v>
      </c>
      <c r="D45" s="26"/>
      <c r="E45" s="27">
        <f>IF(E43&lt;0,E32,IF(E32&lt;0,0,E32+E43))</f>
        <v>15083.333333333334</v>
      </c>
    </row>
    <row r="48" spans="2:6" x14ac:dyDescent="0.2">
      <c r="C48" s="49" t="s">
        <v>21</v>
      </c>
      <c r="D48" s="49"/>
      <c r="E48" s="49"/>
      <c r="F48" s="49"/>
    </row>
    <row r="49" spans="3:8" x14ac:dyDescent="0.2">
      <c r="C49" s="29" t="s">
        <v>12</v>
      </c>
      <c r="D49" s="29" t="s">
        <v>11</v>
      </c>
      <c r="E49" s="30" t="s">
        <v>10</v>
      </c>
      <c r="F49" s="29" t="s">
        <v>9</v>
      </c>
      <c r="G49" s="21"/>
    </row>
    <row r="50" spans="3:8" x14ac:dyDescent="0.2">
      <c r="C50" s="33">
        <v>0</v>
      </c>
      <c r="D50" s="33">
        <v>0</v>
      </c>
      <c r="E50" s="34">
        <v>0</v>
      </c>
      <c r="F50" s="33">
        <v>0</v>
      </c>
      <c r="G50" s="21"/>
    </row>
    <row r="51" spans="3:8" x14ac:dyDescent="0.2">
      <c r="C51" s="31">
        <v>50001</v>
      </c>
      <c r="D51" s="31">
        <v>0</v>
      </c>
      <c r="E51" s="32">
        <v>0.18</v>
      </c>
      <c r="F51" s="31">
        <v>50000</v>
      </c>
      <c r="G51" s="21"/>
    </row>
    <row r="52" spans="3:8" x14ac:dyDescent="0.2">
      <c r="C52" s="33">
        <v>100001</v>
      </c>
      <c r="D52" s="33">
        <v>9000</v>
      </c>
      <c r="E52" s="34">
        <v>0.25</v>
      </c>
      <c r="F52" s="33">
        <v>100000</v>
      </c>
      <c r="G52" s="21"/>
    </row>
    <row r="53" spans="3:8" x14ac:dyDescent="0.2">
      <c r="C53" s="31">
        <v>300001</v>
      </c>
      <c r="D53" s="31">
        <v>59000</v>
      </c>
      <c r="E53" s="32">
        <v>0.28000000000000003</v>
      </c>
      <c r="F53" s="31">
        <v>300000</v>
      </c>
      <c r="G53" s="21"/>
    </row>
    <row r="54" spans="3:8" x14ac:dyDescent="0.2">
      <c r="C54" s="33">
        <v>500001</v>
      </c>
      <c r="D54" s="33">
        <v>115000</v>
      </c>
      <c r="E54" s="34">
        <v>0.3</v>
      </c>
      <c r="F54" s="33">
        <v>500000</v>
      </c>
      <c r="G54" s="21"/>
    </row>
    <row r="55" spans="3:8" x14ac:dyDescent="0.2">
      <c r="C55" s="31">
        <v>800001</v>
      </c>
      <c r="D55" s="31">
        <v>205000</v>
      </c>
      <c r="E55" s="32">
        <v>0.32</v>
      </c>
      <c r="F55" s="31">
        <v>800000</v>
      </c>
      <c r="G55" s="21"/>
    </row>
    <row r="56" spans="3:8" x14ac:dyDescent="0.2">
      <c r="C56" s="33">
        <v>1500001</v>
      </c>
      <c r="D56" s="33">
        <v>429000</v>
      </c>
      <c r="E56" s="34">
        <v>0.37</v>
      </c>
      <c r="F56" s="33">
        <v>1500000</v>
      </c>
      <c r="G56" s="21"/>
    </row>
    <row r="58" spans="3:8" x14ac:dyDescent="0.2">
      <c r="C58" s="38" t="s">
        <v>17</v>
      </c>
    </row>
    <row r="59" spans="3:8" ht="39" customHeight="1" x14ac:dyDescent="0.2">
      <c r="C59" s="50" t="s">
        <v>19</v>
      </c>
      <c r="D59" s="50"/>
      <c r="E59" s="50"/>
      <c r="F59" s="50"/>
      <c r="G59" s="36"/>
      <c r="H59" s="36"/>
    </row>
    <row r="60" spans="3:8" ht="12.75" customHeight="1" x14ac:dyDescent="0.2">
      <c r="C60" s="50"/>
      <c r="D60" s="50"/>
      <c r="E60" s="50"/>
      <c r="F60" s="50"/>
      <c r="G60" s="36"/>
      <c r="H60" s="36"/>
    </row>
    <row r="61" spans="3:8" x14ac:dyDescent="0.2">
      <c r="C61" s="50"/>
      <c r="D61" s="50"/>
      <c r="E61" s="50"/>
      <c r="F61" s="50"/>
    </row>
    <row r="62" spans="3:8" x14ac:dyDescent="0.2">
      <c r="C62" s="38" t="s">
        <v>18</v>
      </c>
    </row>
    <row r="63" spans="3:8" ht="14.1" customHeight="1" x14ac:dyDescent="0.2">
      <c r="C63" s="51" t="s">
        <v>20</v>
      </c>
      <c r="D63" s="51"/>
      <c r="E63" s="51"/>
      <c r="F63" s="51"/>
    </row>
    <row r="64" spans="3:8" x14ac:dyDescent="0.2">
      <c r="C64" s="51"/>
      <c r="D64" s="51"/>
      <c r="E64" s="51"/>
      <c r="F64" s="51"/>
    </row>
    <row r="65" spans="3:6" x14ac:dyDescent="0.2">
      <c r="C65" s="51"/>
      <c r="D65" s="51"/>
      <c r="E65" s="51"/>
      <c r="F65" s="51"/>
    </row>
    <row r="66" spans="3:6" x14ac:dyDescent="0.2">
      <c r="C66" s="51"/>
      <c r="D66" s="51"/>
      <c r="E66" s="51"/>
      <c r="F66" s="51"/>
    </row>
    <row r="67" spans="3:6" x14ac:dyDescent="0.2">
      <c r="C67" s="51"/>
      <c r="D67" s="51"/>
      <c r="E67" s="51"/>
      <c r="F67" s="51"/>
    </row>
    <row r="68" spans="3:6" x14ac:dyDescent="0.2">
      <c r="C68" s="51"/>
      <c r="D68" s="51"/>
      <c r="E68" s="51"/>
      <c r="F68" s="51"/>
    </row>
    <row r="69" spans="3:6" x14ac:dyDescent="0.2">
      <c r="C69" s="51"/>
      <c r="D69" s="51"/>
      <c r="E69" s="51"/>
      <c r="F69" s="51"/>
    </row>
  </sheetData>
  <sheetProtection algorithmName="SHA-512" hashValue="E49jdwFdySPR2dU+vHNsfikvDlyW6GlosDkMS4K0BM3H9Q4JO0HGP5hIS3d2GUITgJJXMGayKFQWbdKymT6qZA==" saltValue="a9IGRMsY6qsghiP2R8Jv6Q==" spinCount="100000" sheet="1" objects="1" scenarios="1" selectLockedCells="1"/>
  <mergeCells count="8">
    <mergeCell ref="C63:F69"/>
    <mergeCell ref="C48:F48"/>
    <mergeCell ref="C59:F61"/>
    <mergeCell ref="C5:E5"/>
    <mergeCell ref="C6:C7"/>
    <mergeCell ref="D6:D7"/>
    <mergeCell ref="E6:E7"/>
    <mergeCell ref="F13:K13"/>
  </mergeCells>
  <pageMargins left="1.1417322834645669" right="0.55118110236220474" top="0.33" bottom="0.55000000000000004" header="0.51181102362204722" footer="0.51181102362204722"/>
  <pageSetup scale="67" orientation="portrait" horizontalDpi="120" verticalDpi="14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yracuseOfficeCustomData>{"createMode":"plain_doc","forceRefresh":"0"}</SyracuseOfficeCustomData>
</file>

<file path=customXml/item3.xml><?xml version="1.0" encoding="utf-8"?>
<ct:contentTypeSchema xmlns:ct="http://schemas.microsoft.com/office/2006/metadata/contentType" xmlns:ma="http://schemas.microsoft.com/office/2006/metadata/properties/metaAttributes" ct:_="" ma:_="" ma:contentTypeName="Document" ma:contentTypeID="0x010100265D634177DB1B42899143E3DB436087" ma:contentTypeVersion="13" ma:contentTypeDescription="Create a new document." ma:contentTypeScope="" ma:versionID="a5c8054ec4e352ad1b013a6fcc040323">
  <xsd:schema xmlns:xsd="http://www.w3.org/2001/XMLSchema" xmlns:xs="http://www.w3.org/2001/XMLSchema" xmlns:p="http://schemas.microsoft.com/office/2006/metadata/properties" xmlns:ns1="http://schemas.microsoft.com/sharepoint/v3" xmlns:ns2="71037282-4172-42af-8e02-c41ee92b0631" xmlns:ns3="20291ebb-8fd5-4a4a-b5a6-ec5249e68ab7" targetNamespace="http://schemas.microsoft.com/office/2006/metadata/properties" ma:root="true" ma:fieldsID="1cecd14b3b108d05b63f31bc8afeded2" ns1:_="" ns2:_="" ns3:_="">
    <xsd:import namespace="http://schemas.microsoft.com/sharepoint/v3"/>
    <xsd:import namespace="71037282-4172-42af-8e02-c41ee92b0631"/>
    <xsd:import namespace="20291ebb-8fd5-4a4a-b5a6-ec5249e68ab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037282-4172-42af-8e02-c41ee92b06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291ebb-8fd5-4a4a-b5a6-ec5249e68ab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B6E393-294A-4591-A1D0-E4065CA92D75}">
  <ds:schemaRefs>
    <ds:schemaRef ds:uri="http://schemas.microsoft.com/sharepoint/v3/contenttype/forms"/>
  </ds:schemaRefs>
</ds:datastoreItem>
</file>

<file path=customXml/itemProps2.xml><?xml version="1.0" encoding="utf-8"?>
<ds:datastoreItem xmlns:ds="http://schemas.openxmlformats.org/officeDocument/2006/customXml" ds:itemID="{09197E28-718D-44B8-81A4-C76272D57CB0}">
  <ds:schemaRefs/>
</ds:datastoreItem>
</file>

<file path=customXml/itemProps3.xml><?xml version="1.0" encoding="utf-8"?>
<ds:datastoreItem xmlns:ds="http://schemas.openxmlformats.org/officeDocument/2006/customXml" ds:itemID="{7842B9BB-AD2C-4279-B486-44F861438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037282-4172-42af-8e02-c41ee92b0631"/>
    <ds:schemaRef ds:uri="20291ebb-8fd5-4a4a-b5a6-ec5249e68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924518-4DE4-412C-BA30-983D2136AC1D}">
  <ds:schemaRefs>
    <ds:schemaRef ds:uri="http://purl.org/dc/dcmitype/"/>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71037282-4172-42af-8e02-c41ee92b0631"/>
    <ds:schemaRef ds:uri="http://schemas.microsoft.com/office/infopath/2007/PartnerControls"/>
    <ds:schemaRef ds:uri="20291ebb-8fd5-4a4a-b5a6-ec5249e68ab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Average Tax Calculation</vt:lpstr>
      <vt:lpstr>Normal Tax Calculation </vt:lpstr>
      <vt:lpstr>'Average Tax Calculation'!Print_Area</vt:lpstr>
      <vt:lpstr>'Normal Tax Calculation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Ramakuela, Jacqui</dc:creator>
  <cp:lastModifiedBy>Ishwarlaal, Kavitha</cp:lastModifiedBy>
  <cp:lastPrinted>2015-04-21T06:51:32Z</cp:lastPrinted>
  <dcterms:created xsi:type="dcterms:W3CDTF">2014-02-05T09:47:07Z</dcterms:created>
  <dcterms:modified xsi:type="dcterms:W3CDTF">2022-03-29T06:31:52Z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0x010100265D634177DB1B42899143E3DB436087</vt:lpwstr>
  </property>
</Properties>
</file>