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Lesotho/TYE/"/>
    </mc:Choice>
  </mc:AlternateContent>
  <xr:revisionPtr revIDLastSave="0" documentId="8_{7433EE27-4617-4706-B387-CD064C039480}" xr6:coauthVersionLast="47" xr6:coauthVersionMax="47" xr10:uidLastSave="{00000000-0000-0000-0000-000000000000}"/>
  <bookViews>
    <workbookView xWindow="-120" yWindow="-120" windowWidth="29040" windowHeight="15840" tabRatio="835" xr2:uid="{00000000-000D-0000-FFFF-FFFF00000000}"/>
  </bookViews>
  <sheets>
    <sheet name="Tax Calculation"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9" l="1"/>
  <c r="C10" i="9"/>
  <c r="C8" i="9"/>
  <c r="C20" i="9" l="1"/>
  <c r="C23" i="9"/>
  <c r="C32" i="9"/>
  <c r="C33" i="9"/>
  <c r="C46" i="9"/>
  <c r="C52" i="9"/>
  <c r="C39" i="9"/>
  <c r="C41" i="9"/>
  <c r="C42" i="9"/>
  <c r="C58" i="9"/>
  <c r="C24" i="9" l="1"/>
  <c r="C31" i="9" s="1"/>
  <c r="C34" i="9" s="1"/>
  <c r="C45" i="9" s="1"/>
  <c r="C47" i="9" s="1"/>
  <c r="C38" i="9" l="1"/>
  <c r="C37" i="9"/>
  <c r="C36" i="9"/>
  <c r="C49" i="9"/>
  <c r="C50" i="9"/>
  <c r="C51" i="9"/>
  <c r="C40" i="9" l="1"/>
  <c r="C43" i="9" s="1"/>
  <c r="C53" i="9"/>
  <c r="C54" i="9" l="1"/>
  <c r="C55" i="9" s="1"/>
  <c r="C57" i="9" s="1"/>
  <c r="C59" i="9" s="1"/>
  <c r="C9" i="9" l="1"/>
  <c r="C27" i="9" s="1"/>
</calcChain>
</file>

<file path=xl/sharedStrings.xml><?xml version="1.0" encoding="utf-8"?>
<sst xmlns="http://schemas.openxmlformats.org/spreadsheetml/2006/main" count="113" uniqueCount="86">
  <si>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</si>
  <si>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rPr>
        <i/>
        <sz val="10"/>
        <color theme="0" tint="-0.249977111117893"/>
        <rFont val="Arial"/>
        <family val="2"/>
      </rPr>
      <t>Notes</t>
    </r>
    <r>
      <rPr>
        <i/>
        <sz val="10"/>
        <color rgb="FF63666A"/>
        <rFont val="Arial"/>
        <family val="2"/>
      </rPr>
      <t xml:space="preserve">
</t>
    </r>
  </si>
  <si>
    <t>=</t>
  </si>
  <si>
    <t>PAYE due in this period</t>
  </si>
  <si>
    <t>Calculation Detail</t>
  </si>
  <si>
    <t>+</t>
  </si>
  <si>
    <t>-</t>
  </si>
  <si>
    <t>x</t>
  </si>
  <si>
    <t>/</t>
  </si>
  <si>
    <t>Annualised remuneration</t>
  </si>
  <si>
    <t xml:space="preserve">Calculate PAYE According to Statutory Tables </t>
  </si>
  <si>
    <t>Lower bracket in statutory rates</t>
  </si>
  <si>
    <t>Percentage given</t>
  </si>
  <si>
    <t>Given amount</t>
  </si>
  <si>
    <t>Tax rebate</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</si>
  <si>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</si>
  <si>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</si>
  <si>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</si>
  <si>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</si>
  <si>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</si>
  <si>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</si>
  <si>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</si>
  <si>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</si>
  <si>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</si>
  <si>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</si>
  <si>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</si>
  <si>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</si>
  <si>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</si>
  <si>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</si>
  <si>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</si>
  <si>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</si>
  <si>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</si>
  <si>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</si>
  <si>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</si>
  <si>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</si>
  <si>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</si>
  <si>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</si>
  <si>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</si>
  <si>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Is the employee a resident?</t>
  </si>
  <si>
    <t>Is this employee in part-time employment or secondary employment?</t>
  </si>
  <si>
    <t>Y</t>
  </si>
  <si>
    <t>N</t>
  </si>
  <si>
    <t>Taxable salary/wage</t>
  </si>
  <si>
    <t>Other taxable earnings</t>
  </si>
  <si>
    <t>Periodic earnings (for example annual bonus)</t>
  </si>
  <si>
    <t>Employment related expenses</t>
  </si>
  <si>
    <t>Total deductions allowed</t>
  </si>
  <si>
    <t>Number of calander days employed in the tax year</t>
  </si>
  <si>
    <t>Days in the tax year 365/366</t>
  </si>
  <si>
    <t>Taxbale salary/wage</t>
  </si>
  <si>
    <t>Taxable fringe benefits (only if not included in FBT)</t>
  </si>
  <si>
    <t>Other taxable earnigs for example overtime, commission etc.</t>
  </si>
  <si>
    <t>Any periodic earings, for example annual bonus</t>
  </si>
  <si>
    <t>Total of the above amounts</t>
  </si>
  <si>
    <t>PAYE on Normal Earnings YTD (Excluding period earnings)</t>
  </si>
  <si>
    <t>Year to date taxable income</t>
  </si>
  <si>
    <t>days employed in the tax yeat</t>
  </si>
  <si>
    <t>Days in tax year</t>
  </si>
  <si>
    <t>Days in the tax year</t>
  </si>
  <si>
    <t>Tax Credit</t>
  </si>
  <si>
    <t>PAYE already paid for year (excluding current period)</t>
  </si>
  <si>
    <t>Year to date PAYE paid (exlcuidng current period)</t>
  </si>
  <si>
    <t>PAYE already paid for the year (excluding current period)</t>
  </si>
  <si>
    <t>Number of days employed in the tax year</t>
  </si>
  <si>
    <t>Superannuation fund contributions</t>
  </si>
  <si>
    <t>Does this employee only receive Directors or Board Fees?</t>
  </si>
  <si>
    <t>Directors fees/board fees/sitting alowances</t>
  </si>
  <si>
    <t>Only applicable for Directors/Board members who receive only directors fees/board fees and or sitting allowances</t>
  </si>
  <si>
    <t>Taxable allowances</t>
  </si>
  <si>
    <t>Indirect Payments</t>
  </si>
  <si>
    <t>Hide - If in part-time or secondary employment then 30%</t>
  </si>
  <si>
    <t>Hide - If Direcor then 30%</t>
  </si>
  <si>
    <t xml:space="preserve">Hide - resident and normal employment </t>
  </si>
  <si>
    <t>Total gross employment income</t>
  </si>
  <si>
    <t>Total chargeable employment income for the year</t>
  </si>
  <si>
    <t>Hide If non - resident then 25%</t>
  </si>
  <si>
    <t>Value of taxable allowances</t>
  </si>
  <si>
    <t>Employment related expenses incurred the production of employment income allowed as a deduction</t>
  </si>
  <si>
    <t>Total gross income less total deductions allowed</t>
  </si>
  <si>
    <r>
      <t>Employee contribution to approved pension/provident fund within the tax deduction limit (</t>
    </r>
    <r>
      <rPr>
        <i/>
        <sz val="9"/>
        <color rgb="FFFF0000"/>
        <rFont val="Calibri"/>
        <family val="2"/>
        <scheme val="minor"/>
      </rPr>
      <t>only for resident employees</t>
    </r>
    <r>
      <rPr>
        <i/>
        <sz val="9"/>
        <rFont val="Calibri"/>
        <family val="2"/>
        <scheme val="minor"/>
      </rPr>
      <t>)</t>
    </r>
  </si>
  <si>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</si>
  <si>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</si>
  <si>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</si>
  <si>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t>YTD PAYE calculation: Lesotho (April 2021 - March 2022)</t>
  </si>
  <si>
    <t>© Copyright 2021 by Sage South Africa, a division of Sage South Africa (Pty) Ltd hereinafter referred to as “Sage”, under the Copyright Law of the Republic of South Africa.</t>
  </si>
  <si>
    <t>Annual tax tables for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</si>
</sst>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0"/>
      <name val="Calibri"/>
      <family val="2"/>
    </font>
    <font>
      <b/>
      <sz val="10"/>
      <name val="Arial"/>
      <family val="2"/>
    </font>
    <font>
      <sz val="10"/>
      <name val="Calibri"/>
      <family val="2"/>
      <scheme val="minor"/>
    </font>
    <font>
      <i/>
      <sz val="9"/>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0">
    <xf numFmtId="0" fontId="0" fillId="0" borderId="0" xfId="0"/>
    <xf numFmtId="0" fontId="6" fillId="0" borderId="0" xfId="0" applyFont="1"/>
    <xf numFmtId="0" fontId="7" fillId="0" borderId="0" xfId="0" applyFont="1"/>
    <xf numFmtId="0" fontId="7" fillId="0" borderId="1" xfId="0" applyFont="1" applyBorder="1"/>
    <xf numFmtId="2" fontId="7" fillId="0" borderId="1" xfId="0" applyNumberFormat="1"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9" fillId="0" borderId="1" xfId="0" applyFont="1" applyBorder="1"/>
    <xf numFmtId="165" fontId="19" fillId="0" borderId="6" xfId="1" applyFont="1" applyBorder="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xf>
    <xf numFmtId="0" fontId="27" fillId="0" borderId="0" xfId="0" applyFont="1" applyAlignment="1">
      <alignment vertical="center"/>
    </xf>
    <xf numFmtId="0" fontId="16" fillId="3" borderId="1" xfId="0" applyFont="1" applyFill="1" applyBorder="1" applyAlignment="1">
      <alignment horizontal="left"/>
    </xf>
    <xf numFmtId="165" fontId="26" fillId="3" borderId="1" xfId="1" applyFont="1" applyFill="1" applyBorder="1"/>
    <xf numFmtId="0" fontId="26" fillId="0" borderId="1" xfId="0" applyFont="1" applyBorder="1"/>
    <xf numFmtId="165" fontId="26" fillId="0" borderId="1" xfId="1" applyFont="1" applyBorder="1"/>
    <xf numFmtId="166" fontId="26"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6" fillId="0" borderId="0" xfId="0" applyFont="1"/>
    <xf numFmtId="165" fontId="26" fillId="0" borderId="0" xfId="1" applyFont="1"/>
    <xf numFmtId="0" fontId="28" fillId="0" borderId="1" xfId="0" applyFont="1" applyBorder="1"/>
    <xf numFmtId="165" fontId="28" fillId="0" borderId="1" xfId="1" applyFont="1" applyBorder="1"/>
    <xf numFmtId="165" fontId="26" fillId="0" borderId="2" xfId="1" applyFont="1" applyBorder="1"/>
    <xf numFmtId="165" fontId="18" fillId="3" borderId="6" xfId="1" applyFont="1" applyFill="1" applyBorder="1"/>
    <xf numFmtId="164" fontId="17" fillId="0" borderId="0" xfId="1" applyNumberFormat="1" applyFont="1"/>
    <xf numFmtId="0" fontId="29" fillId="0" borderId="1" xfId="0" applyFont="1" applyBorder="1"/>
    <xf numFmtId="164" fontId="5" fillId="4" borderId="1" xfId="1" applyNumberFormat="1" applyFill="1" applyBorder="1" applyProtection="1">
      <protection locked="0"/>
    </xf>
    <xf numFmtId="166" fontId="5" fillId="4" borderId="1" xfId="1" applyNumberFormat="1" applyFill="1" applyBorder="1" applyProtection="1">
      <protection locked="0"/>
    </xf>
    <xf numFmtId="165" fontId="5" fillId="4" borderId="1" xfId="1" applyFill="1" applyBorder="1" applyProtection="1">
      <protection locked="0"/>
    </xf>
    <xf numFmtId="0" fontId="5" fillId="0" borderId="0" xfId="0" applyFont="1"/>
    <xf numFmtId="0" fontId="7" fillId="0" borderId="0" xfId="0" applyFont="1" applyBorder="1"/>
    <xf numFmtId="2" fontId="7" fillId="0" borderId="0" xfId="0" applyNumberFormat="1" applyFont="1" applyBorder="1"/>
    <xf numFmtId="2" fontId="7" fillId="0" borderId="0" xfId="8" applyNumberFormat="1" applyFont="1" applyBorder="1"/>
    <xf numFmtId="0" fontId="29" fillId="6" borderId="1" xfId="0" applyFont="1" applyFill="1" applyBorder="1"/>
    <xf numFmtId="167" fontId="5" fillId="6" borderId="1" xfId="1" applyNumberFormat="1" applyFill="1" applyBorder="1" applyProtection="1">
      <protection locked="0"/>
    </xf>
    <xf numFmtId="0" fontId="29" fillId="0" borderId="1" xfId="0" applyFont="1" applyFill="1" applyBorder="1"/>
    <xf numFmtId="167" fontId="5" fillId="4" borderId="1" xfId="1" applyNumberFormat="1" applyFill="1" applyBorder="1" applyProtection="1">
      <protection locked="0"/>
    </xf>
    <xf numFmtId="0" fontId="30" fillId="0" borderId="1" xfId="0" applyFont="1" applyBorder="1"/>
    <xf numFmtId="0" fontId="32" fillId="0" borderId="1" xfId="0" applyFont="1" applyBorder="1"/>
    <xf numFmtId="165" fontId="31" fillId="0" borderId="1" xfId="1" applyFont="1" applyFill="1" applyBorder="1" applyProtection="1"/>
    <xf numFmtId="164" fontId="5" fillId="4" borderId="1" xfId="1" applyNumberFormat="1" applyFont="1" applyFill="1" applyBorder="1" applyProtection="1">
      <protection locked="0"/>
    </xf>
    <xf numFmtId="0" fontId="17" fillId="0" borderId="8" xfId="0" applyFont="1" applyBorder="1" applyAlignment="1">
      <alignment horizontal="left" wrapText="1"/>
    </xf>
    <xf numFmtId="0" fontId="17" fillId="0" borderId="9" xfId="0" applyFont="1" applyBorder="1" applyAlignment="1">
      <alignment horizontal="left"/>
    </xf>
    <xf numFmtId="0" fontId="17" fillId="0" borderId="9" xfId="0" applyFont="1" applyBorder="1" applyAlignment="1">
      <alignment horizontal="left" wrapText="1"/>
    </xf>
    <xf numFmtId="0" fontId="17" fillId="0" borderId="9" xfId="0" applyFont="1" applyFill="1" applyBorder="1" applyAlignment="1">
      <alignment horizontal="left" wrapText="1"/>
    </xf>
    <xf numFmtId="0" fontId="8" fillId="0" borderId="9" xfId="0" applyFont="1" applyBorder="1"/>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49" fontId="22" fillId="0" borderId="7" xfId="1" applyNumberFormat="1" applyFont="1" applyBorder="1" applyAlignment="1">
      <alignment horizontal="left"/>
    </xf>
    <xf numFmtId="49" fontId="25" fillId="0" borderId="7" xfId="0" applyNumberFormat="1" applyFont="1" applyBorder="1" applyAlignment="1"/>
    <xf numFmtId="0" fontId="27"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175846</xdr:colOff>
      <xdr:row>0</xdr:row>
      <xdr:rowOff>83234</xdr:rowOff>
    </xdr:from>
    <xdr:to>
      <xdr:col>2</xdr:col>
      <xdr:colOff>149371</xdr:colOff>
      <xdr:row>3</xdr:row>
      <xdr:rowOff>122457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83234"/>
          <a:ext cx="1131765" cy="42784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84"/>
  <sheetViews>
    <sheetView showGridLines="0" showRowColHeaders="0" tabSelected="1" showWhiteSpace="0" topLeftCell="B11" zoomScaleNormal="100" workbookViewId="0">
      <selection activeCell="C22" sqref="C22"/>
    </sheetView>
  </sheetViews>
  <sheetFormatPr defaultColWidth="0" defaultRowHeight="12" x14ac:dyDescent="0.2"/>
  <cols>
    <col min="1" max="1" width="5.28515625" style="8" customWidth="1"/>
    <col min="2" max="2" width="57.7109375" style="2" customWidth="1"/>
    <col min="3" max="3" width="18.5703125" style="12" customWidth="1"/>
    <col min="4" max="4" width="2.7109375" style="2" customWidth="1"/>
    <col min="5" max="5" width="98.7109375" style="5" customWidth="1"/>
    <col min="6" max="16384" width="9.140625" style="2" hidden="1"/>
  </cols>
  <sheetData>
    <row r="1" spans="1:5" ht="46.9" customHeight="1" x14ac:dyDescent="0.2">
      <c r="B1" s="13"/>
    </row>
    <row r="2" spans="1:5" ht="30" customHeight="1" x14ac:dyDescent="0.2">
      <c r="A2" s="64" t="s">
        <v>83</v>
      </c>
      <c r="B2" s="65"/>
      <c r="C2" s="66"/>
    </row>
    <row r="3" spans="1:5" x14ac:dyDescent="0.2">
      <c r="A3" s="6"/>
      <c r="B3" s="7"/>
      <c r="C3" s="7"/>
    </row>
    <row r="4" spans="1:5" ht="15" customHeight="1" x14ac:dyDescent="0.25">
      <c r="A4" s="6"/>
      <c r="B4" s="67" t="s">
        <v>0</v>
      </c>
      <c r="C4" s="68"/>
      <c r="E4" s="17" t="s">
        <v>1</v>
      </c>
    </row>
    <row r="5" spans="1:5" ht="28.9" customHeight="1" x14ac:dyDescent="0.2">
      <c r="B5" s="43" t="s">
        <v>38</v>
      </c>
      <c r="C5" s="44" t="s">
        <v>41</v>
      </c>
      <c r="E5" s="59" t="s">
        <v>80</v>
      </c>
    </row>
    <row r="6" spans="1:5" ht="15" customHeight="1" x14ac:dyDescent="0.2">
      <c r="B6" s="43" t="s">
        <v>39</v>
      </c>
      <c r="C6" s="44" t="s">
        <v>41</v>
      </c>
      <c r="E6" s="60" t="s">
        <v>81</v>
      </c>
    </row>
    <row r="7" spans="1:5" ht="15" hidden="1" customHeight="1" x14ac:dyDescent="0.2">
      <c r="B7" s="51" t="s">
        <v>75</v>
      </c>
      <c r="C7" s="52">
        <f>IF((AND(C5="N",C6="N",C11="N")),((C14+C16+C17+C18+C19-C22)*25/100)-C25,0)</f>
        <v>2696.1450000000004</v>
      </c>
      <c r="E7" s="26"/>
    </row>
    <row r="8" spans="1:5" ht="15" hidden="1" customHeight="1" x14ac:dyDescent="0.2">
      <c r="B8" s="51" t="s">
        <v>70</v>
      </c>
      <c r="C8" s="52">
        <f>IF(C6="Y",(C24*30/100)-C25,0)</f>
        <v>0</v>
      </c>
      <c r="E8" s="26"/>
    </row>
    <row r="9" spans="1:5" ht="15" hidden="1" customHeight="1" x14ac:dyDescent="0.2">
      <c r="B9" s="51" t="s">
        <v>72</v>
      </c>
      <c r="C9" s="52">
        <f>IF((C7+C8+C10)&gt;0,0,C59)</f>
        <v>0</v>
      </c>
      <c r="E9" s="26"/>
    </row>
    <row r="10" spans="1:5" ht="15" hidden="1" customHeight="1" x14ac:dyDescent="0.2">
      <c r="B10" s="51" t="s">
        <v>71</v>
      </c>
      <c r="C10" s="52">
        <f>IF(C11="Y",((C15*30/100)-C25),0)</f>
        <v>0</v>
      </c>
      <c r="E10" s="26"/>
    </row>
    <row r="11" spans="1:5" ht="28.9" customHeight="1" x14ac:dyDescent="0.2">
      <c r="B11" s="53" t="s">
        <v>65</v>
      </c>
      <c r="C11" s="54" t="s">
        <v>41</v>
      </c>
      <c r="E11" s="59" t="s">
        <v>82</v>
      </c>
    </row>
    <row r="12" spans="1:5" ht="15" customHeight="1" x14ac:dyDescent="0.2">
      <c r="B12" s="43" t="s">
        <v>63</v>
      </c>
      <c r="C12" s="45">
        <v>61</v>
      </c>
      <c r="E12" s="60" t="s">
        <v>47</v>
      </c>
    </row>
    <row r="13" spans="1:5" ht="15" customHeight="1" x14ac:dyDescent="0.2">
      <c r="B13" s="43" t="s">
        <v>57</v>
      </c>
      <c r="C13" s="44">
        <v>365</v>
      </c>
      <c r="E13" s="60" t="s">
        <v>48</v>
      </c>
    </row>
    <row r="14" spans="1:5" ht="15" customHeight="1" x14ac:dyDescent="0.2">
      <c r="B14" s="43" t="s">
        <v>42</v>
      </c>
      <c r="C14" s="46">
        <v>12777.54</v>
      </c>
      <c r="E14" s="60" t="s">
        <v>49</v>
      </c>
    </row>
    <row r="15" spans="1:5" ht="15" customHeight="1" x14ac:dyDescent="0.2">
      <c r="B15" s="43" t="s">
        <v>66</v>
      </c>
      <c r="C15" s="46"/>
      <c r="E15" s="60" t="s">
        <v>67</v>
      </c>
    </row>
    <row r="16" spans="1:5" ht="15" customHeight="1" x14ac:dyDescent="0.2">
      <c r="B16" s="43" t="s">
        <v>68</v>
      </c>
      <c r="C16" s="46"/>
      <c r="E16" s="60" t="s">
        <v>76</v>
      </c>
    </row>
    <row r="17" spans="1:5" ht="15" customHeight="1" x14ac:dyDescent="0.2">
      <c r="B17" s="43" t="s">
        <v>69</v>
      </c>
      <c r="C17" s="46">
        <v>0</v>
      </c>
      <c r="E17" s="61" t="s">
        <v>50</v>
      </c>
    </row>
    <row r="18" spans="1:5" ht="15" customHeight="1" x14ac:dyDescent="0.2">
      <c r="B18" s="43" t="s">
        <v>43</v>
      </c>
      <c r="C18" s="46"/>
      <c r="E18" s="61" t="s">
        <v>51</v>
      </c>
    </row>
    <row r="19" spans="1:5" ht="15" customHeight="1" x14ac:dyDescent="0.2">
      <c r="B19" s="43" t="s">
        <v>44</v>
      </c>
      <c r="C19" s="46"/>
      <c r="E19" s="62" t="s">
        <v>52</v>
      </c>
    </row>
    <row r="20" spans="1:5" ht="15" customHeight="1" x14ac:dyDescent="0.2">
      <c r="B20" s="55" t="s">
        <v>73</v>
      </c>
      <c r="C20" s="57">
        <f>SUM(C14:C19)</f>
        <v>12777.54</v>
      </c>
      <c r="E20" s="60" t="s">
        <v>53</v>
      </c>
    </row>
    <row r="21" spans="1:5" ht="29.45" customHeight="1" x14ac:dyDescent="0.2">
      <c r="B21" s="43" t="s">
        <v>64</v>
      </c>
      <c r="C21" s="46">
        <v>954.76</v>
      </c>
      <c r="E21" s="61" t="s">
        <v>79</v>
      </c>
    </row>
    <row r="22" spans="1:5" ht="15" customHeight="1" x14ac:dyDescent="0.2">
      <c r="B22" s="43" t="s">
        <v>45</v>
      </c>
      <c r="C22" s="46"/>
      <c r="E22" s="60" t="s">
        <v>77</v>
      </c>
    </row>
    <row r="23" spans="1:5" ht="15" customHeight="1" x14ac:dyDescent="0.2">
      <c r="B23" s="55" t="s">
        <v>46</v>
      </c>
      <c r="C23" s="57">
        <f>C21+C22</f>
        <v>954.76</v>
      </c>
      <c r="E23" s="60" t="s">
        <v>53</v>
      </c>
    </row>
    <row r="24" spans="1:5" ht="15" customHeight="1" x14ac:dyDescent="0.2">
      <c r="B24" s="55" t="s">
        <v>74</v>
      </c>
      <c r="C24" s="57">
        <f>C20-C23</f>
        <v>11822.78</v>
      </c>
      <c r="E24" s="60" t="s">
        <v>78</v>
      </c>
    </row>
    <row r="25" spans="1:5" ht="15" customHeight="1" x14ac:dyDescent="0.2">
      <c r="B25" s="56" t="s">
        <v>60</v>
      </c>
      <c r="C25" s="58">
        <v>498.24</v>
      </c>
      <c r="E25" s="63" t="s">
        <v>62</v>
      </c>
    </row>
    <row r="26" spans="1:5" ht="15" customHeight="1" x14ac:dyDescent="0.2">
      <c r="B26" s="9"/>
      <c r="C26" s="10"/>
    </row>
    <row r="27" spans="1:5" ht="15" customHeight="1" thickBot="1" x14ac:dyDescent="0.25">
      <c r="A27" s="20" t="s">
        <v>2</v>
      </c>
      <c r="B27" s="20" t="s">
        <v>3</v>
      </c>
      <c r="C27" s="21">
        <f>SUM(C7:C10)</f>
        <v>2696.1450000000004</v>
      </c>
      <c r="E27" s="2"/>
    </row>
    <row r="28" spans="1:5" ht="15" customHeight="1" thickTop="1" x14ac:dyDescent="0.2">
      <c r="B28" s="9"/>
      <c r="C28" s="10"/>
      <c r="E28" s="14"/>
    </row>
    <row r="29" spans="1:5" ht="15" customHeight="1" x14ac:dyDescent="0.2">
      <c r="A29" s="24"/>
      <c r="B29" s="24" t="s">
        <v>4</v>
      </c>
      <c r="C29" s="42"/>
      <c r="E29" s="2"/>
    </row>
    <row r="30" spans="1:5" ht="15" customHeight="1" x14ac:dyDescent="0.2">
      <c r="A30" s="22"/>
      <c r="B30" s="28" t="s">
        <v>54</v>
      </c>
      <c r="C30" s="29"/>
      <c r="E30" s="2"/>
    </row>
    <row r="31" spans="1:5" x14ac:dyDescent="0.2">
      <c r="A31" s="23"/>
      <c r="B31" s="30" t="s">
        <v>55</v>
      </c>
      <c r="C31" s="31">
        <f>C24-C19</f>
        <v>11822.78</v>
      </c>
      <c r="E31" s="2"/>
    </row>
    <row r="32" spans="1:5" x14ac:dyDescent="0.2">
      <c r="A32" s="23" t="s">
        <v>8</v>
      </c>
      <c r="B32" s="30" t="s">
        <v>56</v>
      </c>
      <c r="C32" s="31">
        <f>C12</f>
        <v>61</v>
      </c>
      <c r="E32" s="2"/>
    </row>
    <row r="33" spans="1:5" x14ac:dyDescent="0.2">
      <c r="A33" s="23" t="s">
        <v>7</v>
      </c>
      <c r="B33" s="30" t="s">
        <v>58</v>
      </c>
      <c r="C33" s="32">
        <f>C13</f>
        <v>365</v>
      </c>
      <c r="E33" s="2"/>
    </row>
    <row r="34" spans="1:5" x14ac:dyDescent="0.2">
      <c r="A34" s="23" t="s">
        <v>2</v>
      </c>
      <c r="B34" s="30" t="s">
        <v>9</v>
      </c>
      <c r="C34" s="33">
        <f>(C31/C32)*C33</f>
        <v>70742.863934426234</v>
      </c>
      <c r="E34" s="2"/>
    </row>
    <row r="35" spans="1:5" x14ac:dyDescent="0.2">
      <c r="A35" s="23"/>
      <c r="B35" s="34" t="s">
        <v>10</v>
      </c>
      <c r="C35" s="29"/>
      <c r="E35" s="2"/>
    </row>
    <row r="36" spans="1:5" x14ac:dyDescent="0.2">
      <c r="A36" s="23" t="s">
        <v>6</v>
      </c>
      <c r="B36" s="30" t="s">
        <v>11</v>
      </c>
      <c r="C36" s="31">
        <f>LOOKUP(C34,Tax_Tables!B9:B10,Tax_Tables!E9:E10)</f>
        <v>64200</v>
      </c>
      <c r="E36" s="13"/>
    </row>
    <row r="37" spans="1:5" x14ac:dyDescent="0.2">
      <c r="A37" s="23" t="s">
        <v>7</v>
      </c>
      <c r="B37" s="30" t="s">
        <v>12</v>
      </c>
      <c r="C37" s="31">
        <f>LOOKUP(C34,Tax_Tables!B9:B10,Tax_Tables!D9:D10)</f>
        <v>0.3</v>
      </c>
    </row>
    <row r="38" spans="1:5" x14ac:dyDescent="0.2">
      <c r="A38" s="23" t="s">
        <v>5</v>
      </c>
      <c r="B38" s="30" t="s">
        <v>13</v>
      </c>
      <c r="C38" s="31">
        <f>LOOKUP(C34,Tax_Tables!B9:B10,Tax_Tables!C9:C10)</f>
        <v>12840</v>
      </c>
    </row>
    <row r="39" spans="1:5" x14ac:dyDescent="0.2">
      <c r="A39" s="23" t="s">
        <v>6</v>
      </c>
      <c r="B39" s="30" t="s">
        <v>14</v>
      </c>
      <c r="C39" s="31">
        <f>Tax_Tables!H8</f>
        <v>10080</v>
      </c>
    </row>
    <row r="40" spans="1:5" x14ac:dyDescent="0.2">
      <c r="A40" s="23" t="s">
        <v>2</v>
      </c>
      <c r="B40" s="30" t="s">
        <v>15</v>
      </c>
      <c r="C40" s="31">
        <f>IF(((C34-C36)*(C37)+(C38)-C39)&lt;0,0,(C34-C36)*(C37)+(C38)-C39)</f>
        <v>4722.8591803278705</v>
      </c>
    </row>
    <row r="41" spans="1:5" x14ac:dyDescent="0.2">
      <c r="A41" s="23" t="s">
        <v>8</v>
      </c>
      <c r="B41" s="30" t="s">
        <v>58</v>
      </c>
      <c r="C41" s="31">
        <f>C13</f>
        <v>365</v>
      </c>
    </row>
    <row r="42" spans="1:5" x14ac:dyDescent="0.2">
      <c r="A42" s="23" t="s">
        <v>7</v>
      </c>
      <c r="B42" s="30" t="s">
        <v>63</v>
      </c>
      <c r="C42" s="32">
        <f>C12</f>
        <v>61</v>
      </c>
      <c r="E42" s="11"/>
    </row>
    <row r="43" spans="1:5" x14ac:dyDescent="0.2">
      <c r="A43" s="23" t="s">
        <v>2</v>
      </c>
      <c r="B43" s="30" t="s">
        <v>16</v>
      </c>
      <c r="C43" s="33">
        <f>C40/C41*C42</f>
        <v>789.29975342465775</v>
      </c>
    </row>
    <row r="44" spans="1:5" x14ac:dyDescent="0.2">
      <c r="A44" s="23"/>
      <c r="B44" s="35" t="s">
        <v>17</v>
      </c>
      <c r="C44" s="29"/>
    </row>
    <row r="45" spans="1:5" x14ac:dyDescent="0.2">
      <c r="A45" s="23"/>
      <c r="B45" s="30" t="s">
        <v>18</v>
      </c>
      <c r="C45" s="31">
        <f>C34</f>
        <v>70742.863934426234</v>
      </c>
    </row>
    <row r="46" spans="1:5" x14ac:dyDescent="0.2">
      <c r="A46" s="23" t="s">
        <v>5</v>
      </c>
      <c r="B46" s="30" t="s">
        <v>19</v>
      </c>
      <c r="C46" s="31">
        <f>C19</f>
        <v>0</v>
      </c>
    </row>
    <row r="47" spans="1:5" x14ac:dyDescent="0.2">
      <c r="A47" s="23" t="s">
        <v>2</v>
      </c>
      <c r="B47" s="30" t="s">
        <v>20</v>
      </c>
      <c r="C47" s="33">
        <f>SUM(C45:C46)</f>
        <v>70742.863934426234</v>
      </c>
    </row>
    <row r="48" spans="1:5" x14ac:dyDescent="0.2">
      <c r="A48" s="23"/>
      <c r="B48" s="34" t="s">
        <v>21</v>
      </c>
      <c r="C48" s="29"/>
    </row>
    <row r="49" spans="1:5" x14ac:dyDescent="0.2">
      <c r="A49" s="23" t="s">
        <v>6</v>
      </c>
      <c r="B49" s="30" t="s">
        <v>22</v>
      </c>
      <c r="C49" s="31">
        <f>LOOKUP(C47,Tax_Tables!B9:B10,Tax_Tables!E9:E10)</f>
        <v>64200</v>
      </c>
    </row>
    <row r="50" spans="1:5" x14ac:dyDescent="0.2">
      <c r="A50" s="23" t="s">
        <v>7</v>
      </c>
      <c r="B50" s="30" t="s">
        <v>12</v>
      </c>
      <c r="C50" s="31">
        <f>LOOKUP(C47,Tax_Tables!B9:B10,Tax_Tables!D9:D10)</f>
        <v>0.3</v>
      </c>
    </row>
    <row r="51" spans="1:5" x14ac:dyDescent="0.2">
      <c r="A51" s="23" t="s">
        <v>5</v>
      </c>
      <c r="B51" s="30" t="s">
        <v>23</v>
      </c>
      <c r="C51" s="31">
        <f>LOOKUP(C47,Tax_Tables!B9:B10,Tax_Tables!C9:C10)</f>
        <v>12840</v>
      </c>
    </row>
    <row r="52" spans="1:5" x14ac:dyDescent="0.2">
      <c r="A52" s="23" t="s">
        <v>6</v>
      </c>
      <c r="B52" s="30" t="s">
        <v>14</v>
      </c>
      <c r="C52" s="31">
        <f>Tax_Tables!H8</f>
        <v>10080</v>
      </c>
    </row>
    <row r="53" spans="1:5" x14ac:dyDescent="0.2">
      <c r="A53" s="23" t="s">
        <v>2</v>
      </c>
      <c r="B53" s="30" t="s">
        <v>24</v>
      </c>
      <c r="C53" s="31">
        <f>IF(((C47-C49)*(C50)+(C51)-C52)&lt;0,0,(C47-C49)*(C50)+(C51)-C52)</f>
        <v>4722.8591803278705</v>
      </c>
      <c r="E53" s="2"/>
    </row>
    <row r="54" spans="1:5" x14ac:dyDescent="0.2">
      <c r="A54" s="23" t="s">
        <v>6</v>
      </c>
      <c r="B54" s="30" t="s">
        <v>25</v>
      </c>
      <c r="C54" s="31">
        <f>C40</f>
        <v>4722.8591803278705</v>
      </c>
      <c r="E54" s="2"/>
    </row>
    <row r="55" spans="1:5" x14ac:dyDescent="0.2">
      <c r="A55" s="23" t="s">
        <v>2</v>
      </c>
      <c r="B55" s="30" t="s">
        <v>26</v>
      </c>
      <c r="C55" s="33">
        <f>IF(C53&lt;0,0,C53-C54)</f>
        <v>0</v>
      </c>
      <c r="E55" s="2"/>
    </row>
    <row r="56" spans="1:5" x14ac:dyDescent="0.2">
      <c r="A56" s="24"/>
      <c r="B56" s="36"/>
      <c r="C56" s="37"/>
    </row>
    <row r="57" spans="1:5" x14ac:dyDescent="0.2">
      <c r="A57" s="25"/>
      <c r="B57" s="38" t="s">
        <v>27</v>
      </c>
      <c r="C57" s="39">
        <f>IF(C55&lt;0,C43,IF(C43&lt;0,0,C43+C55))</f>
        <v>789.29975342465775</v>
      </c>
      <c r="E57" s="2"/>
    </row>
    <row r="58" spans="1:5" x14ac:dyDescent="0.2">
      <c r="A58" s="23" t="s">
        <v>6</v>
      </c>
      <c r="B58" s="30" t="s">
        <v>61</v>
      </c>
      <c r="C58" s="40">
        <f>C25</f>
        <v>498.24</v>
      </c>
      <c r="E58" s="2"/>
    </row>
    <row r="59" spans="1:5" ht="12.75" thickBot="1" x14ac:dyDescent="0.25">
      <c r="A59" s="23" t="s">
        <v>2</v>
      </c>
      <c r="B59" s="35" t="s">
        <v>3</v>
      </c>
      <c r="C59" s="41">
        <f>C57-C58</f>
        <v>291.05975342465774</v>
      </c>
      <c r="E59" s="2"/>
    </row>
    <row r="60" spans="1:5" ht="12.75" thickTop="1" x14ac:dyDescent="0.2">
      <c r="E60" s="2"/>
    </row>
    <row r="62" spans="1:5" x14ac:dyDescent="0.2">
      <c r="A62" s="27" t="s">
        <v>28</v>
      </c>
      <c r="B62" s="36"/>
      <c r="C62" s="37"/>
      <c r="D62" s="36"/>
      <c r="E62" s="19"/>
    </row>
    <row r="63" spans="1:5" ht="22.15" customHeight="1" x14ac:dyDescent="0.2">
      <c r="A63" s="69" t="s">
        <v>29</v>
      </c>
      <c r="B63" s="69"/>
      <c r="C63" s="69"/>
      <c r="D63" s="69"/>
      <c r="E63" s="69"/>
    </row>
    <row r="64" spans="1:5" x14ac:dyDescent="0.2">
      <c r="A64" s="27" t="s">
        <v>30</v>
      </c>
      <c r="B64" s="36"/>
      <c r="C64" s="37"/>
      <c r="D64" s="36"/>
      <c r="E64" s="19"/>
    </row>
    <row r="65" spans="1:5" x14ac:dyDescent="0.2">
      <c r="A65" s="27" t="s">
        <v>84</v>
      </c>
      <c r="B65" s="36"/>
      <c r="C65" s="37"/>
      <c r="D65" s="36"/>
      <c r="E65" s="19"/>
    </row>
    <row r="66" spans="1:5" x14ac:dyDescent="0.2">
      <c r="A66" s="27" t="s">
        <v>31</v>
      </c>
      <c r="B66" s="36"/>
      <c r="C66" s="37"/>
      <c r="D66" s="36"/>
      <c r="E66" s="19"/>
    </row>
    <row r="69" spans="1:5" hidden="1" x14ac:dyDescent="0.2"/>
    <row r="70" spans="1:5" hidden="1" x14ac:dyDescent="0.2"/>
    <row r="71" spans="1:5" hidden="1" x14ac:dyDescent="0.2"/>
    <row r="72" spans="1:5" hidden="1" x14ac:dyDescent="0.2"/>
    <row r="73" spans="1:5" hidden="1" x14ac:dyDescent="0.2"/>
    <row r="74" spans="1:5" hidden="1" x14ac:dyDescent="0.2"/>
    <row r="75" spans="1:5" hidden="1" x14ac:dyDescent="0.2"/>
    <row r="76" spans="1:5" hidden="1" x14ac:dyDescent="0.2"/>
    <row r="77" spans="1:5" hidden="1" x14ac:dyDescent="0.2"/>
    <row r="78" spans="1:5" hidden="1" x14ac:dyDescent="0.2"/>
    <row r="79" spans="1:5" hidden="1" x14ac:dyDescent="0.2"/>
    <row r="80" spans="1:5" hidden="1" x14ac:dyDescent="0.2"/>
    <row r="81" hidden="1" x14ac:dyDescent="0.2"/>
    <row r="82" hidden="1" x14ac:dyDescent="0.2"/>
    <row r="83" hidden="1" x14ac:dyDescent="0.2"/>
    <row r="84" hidden="1" x14ac:dyDescent="0.2"/>
  </sheetData>
  <sheetProtection algorithmName="SHA-512" hashValue="8Nli50ME9JLy6L7qk0m3uNMB2ZDahy9IevCI/+QJYufOmablnjMdNtYY0qqGZatuncfPJDzOQ7qmK4oTFBzm0w==" saltValue="UVr5JpKDfx4vA9tJhht/NQ==" spinCount="100000" sheet="1" objects="1" selectLockedCells="1"/>
  <mergeCells count="3">
    <mergeCell ref="A2:C2"/>
    <mergeCell ref="B4:C4"/>
    <mergeCell ref="A63:E63"/>
  </mergeCells>
  <conditionalFormatting sqref="C14">
    <cfRule type="expression" dxfId="6" priority="6">
      <formula>$C$11="Y"</formula>
    </cfRule>
    <cfRule type="cellIs" dxfId="5" priority="8" operator="equal">
      <formula>$C$11="N"</formula>
    </cfRule>
  </conditionalFormatting>
  <conditionalFormatting sqref="C16">
    <cfRule type="expression" dxfId="4" priority="5">
      <formula>$C$11="Y"</formula>
    </cfRule>
  </conditionalFormatting>
  <conditionalFormatting sqref="C17">
    <cfRule type="expression" dxfId="3" priority="4">
      <formula>$C$11="Y"</formula>
    </cfRule>
  </conditionalFormatting>
  <conditionalFormatting sqref="C18">
    <cfRule type="expression" dxfId="2" priority="3">
      <formula>$C$11="Y"</formula>
    </cfRule>
  </conditionalFormatting>
  <conditionalFormatting sqref="C19">
    <cfRule type="expression" dxfId="1" priority="2">
      <formula>$C$11="Y"</formula>
    </cfRule>
  </conditionalFormatting>
  <conditionalFormatting sqref="C15">
    <cfRule type="expression" dxfId="0" priority="1">
      <formula>$C$11="N"</formula>
    </cfRule>
  </conditionalFormatting>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5623D-DC29-479D-B949-1470246A7C84}">
          <x14:formula1>
            <xm:f>Sheet1!$A$1:$A$2</xm:f>
          </x14:formula1>
          <xm:sqref>C5 C6 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7"/>
  <sheetViews>
    <sheetView showGridLines="0" showRowColHeaders="0" zoomScaleNormal="100" workbookViewId="0">
      <selection activeCell="E15" sqref="E15"/>
    </sheetView>
  </sheetViews>
  <sheetFormatPr defaultColWidth="0" defaultRowHeight="11.25" zeroHeight="1" x14ac:dyDescent="0.2"/>
  <cols>
    <col min="1" max="1" width="1.42578125" style="2" customWidth="1"/>
    <col min="2" max="2" width="16.85546875" style="2" bestFit="1" customWidth="1"/>
    <col min="3" max="3" width="13.140625" style="2" bestFit="1" customWidth="1"/>
    <col min="4" max="4" width="8.42578125" style="2" customWidth="1"/>
    <col min="5" max="5" width="14.42578125" style="2" bestFit="1" customWidth="1"/>
    <col min="6" max="6" width="8.42578125" style="2" customWidth="1"/>
    <col min="7" max="7" width="15.85546875" style="2" customWidth="1"/>
    <col min="8" max="8" width="13.5703125" style="2" customWidth="1"/>
    <col min="9" max="9" width="9.85546875" style="2" customWidth="1"/>
    <col min="10" max="11" width="0" style="2" hidden="1" customWidth="1"/>
    <col min="12" max="16384" width="40" style="2" hidden="1"/>
  </cols>
  <sheetData>
    <row r="1" spans="2:8" x14ac:dyDescent="0.2"/>
    <row r="2" spans="2:8" x14ac:dyDescent="0.2"/>
    <row r="3" spans="2:8" x14ac:dyDescent="0.2"/>
    <row r="4" spans="2:8" x14ac:dyDescent="0.2"/>
    <row r="5" spans="2:8" x14ac:dyDescent="0.2"/>
    <row r="6" spans="2:8" x14ac:dyDescent="0.2">
      <c r="B6" s="1" t="s">
        <v>85</v>
      </c>
    </row>
    <row r="7" spans="2:8" x14ac:dyDescent="0.2">
      <c r="B7" s="1"/>
    </row>
    <row r="8" spans="2:8" s="1" customFormat="1" x14ac:dyDescent="0.2">
      <c r="B8" s="15" t="s">
        <v>32</v>
      </c>
      <c r="C8" s="15" t="s">
        <v>33</v>
      </c>
      <c r="D8" s="15" t="s">
        <v>34</v>
      </c>
      <c r="E8" s="15" t="s">
        <v>35</v>
      </c>
      <c r="G8" s="15" t="s">
        <v>59</v>
      </c>
      <c r="H8" s="15">
        <v>10080</v>
      </c>
    </row>
    <row r="9" spans="2:8" x14ac:dyDescent="0.2">
      <c r="B9" s="3">
        <v>0</v>
      </c>
      <c r="C9" s="3">
        <v>0</v>
      </c>
      <c r="D9" s="4">
        <v>0.2</v>
      </c>
      <c r="E9" s="3">
        <v>0</v>
      </c>
      <c r="G9" s="48"/>
      <c r="H9" s="48"/>
    </row>
    <row r="10" spans="2:8" x14ac:dyDescent="0.2">
      <c r="B10" s="16">
        <v>64200.01</v>
      </c>
      <c r="C10" s="3">
        <v>12840</v>
      </c>
      <c r="D10" s="4">
        <v>0.3</v>
      </c>
      <c r="E10" s="16">
        <v>64200</v>
      </c>
      <c r="G10" s="48"/>
      <c r="H10" s="48"/>
    </row>
    <row r="11" spans="2:8" x14ac:dyDescent="0.2">
      <c r="G11" s="49"/>
      <c r="H11" s="50"/>
    </row>
    <row r="12" spans="2:8" x14ac:dyDescent="0.2"/>
    <row r="13" spans="2:8" x14ac:dyDescent="0.2"/>
    <row r="14" spans="2:8" x14ac:dyDescent="0.2"/>
    <row r="15" spans="2:8" x14ac:dyDescent="0.2"/>
    <row r="16" spans="2:8" x14ac:dyDescent="0.2"/>
    <row r="17" x14ac:dyDescent="0.2"/>
  </sheetData>
  <sheetProtection algorithmName="SHA-512" hashValue="XtDLoRCN6h+h0YJnfsgN0TCfp5Hfi7T9W0DZRVl5m8vtuNGvixC3W0KuiP5xqvolTK5tBtgJbKDvPaVO+3Asmg==" saltValue="3Sa7cRR+smF1Og9sQhuRwA==" spinCount="100000" sheet="1" objects="1"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6EAB-8CD4-4336-A472-BCDC2DFECE95}">
  <dimension ref="A1:A2"/>
  <sheetViews>
    <sheetView workbookViewId="0">
      <selection activeCell="A3" sqref="A3"/>
    </sheetView>
  </sheetViews>
  <sheetFormatPr defaultRowHeight="12.75" x14ac:dyDescent="0.2"/>
  <sheetData>
    <row r="1" spans="1:1" x14ac:dyDescent="0.2">
      <c r="A1" s="47" t="s">
        <v>40</v>
      </c>
    </row>
    <row r="2" spans="1:1" x14ac:dyDescent="0.2">
      <c r="A2" s="47" t="s">
        <v>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36</v>
      </c>
      <c r="B1" s="18">
        <v>20</v>
      </c>
    </row>
    <row r="2" spans="1:2" x14ac:dyDescent="0.2">
      <c r="A2" t="s">
        <v>37</v>
      </c>
      <c r="B2" s="18">
        <v>80</v>
      </c>
    </row>
    <row r="3" spans="1:2" x14ac:dyDescent="0.2">
      <c r="B3" s="18">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DF505-AC7B-42F0-B4AF-214877F557E0}">
  <ds:schemaRefs>
    <ds:schemaRef ds:uri="http://purl.org/dc/dcmitype/"/>
    <ds:schemaRef ds:uri="http://purl.org/dc/elements/1.1/"/>
    <ds:schemaRef ds:uri="http://schemas.microsoft.com/sharepoint/v3"/>
    <ds:schemaRef ds:uri="http://schemas.microsoft.com/office/infopath/2007/PartnerControls"/>
    <ds:schemaRef ds:uri="http://schemas.openxmlformats.org/package/2006/metadata/core-properties"/>
    <ds:schemaRef ds:uri="http://purl.org/dc/terms/"/>
    <ds:schemaRef ds:uri="20291ebb-8fd5-4a4a-b5a6-ec5249e68ab7"/>
    <ds:schemaRef ds:uri="http://schemas.microsoft.com/office/2006/documentManagement/types"/>
    <ds:schemaRef ds:uri="71037282-4172-42af-8e02-c41ee92b063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Tax Calculation</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Ishwarlaal, Kavitha</cp:lastModifiedBy>
  <cp:revision/>
  <cp:lastPrinted>2020-06-23T11:10:53Z</cp:lastPrinted>
  <dcterms:created xsi:type="dcterms:W3CDTF">2005-03-03T11:13:30Z</dcterms:created>
  <dcterms:modified xsi:type="dcterms:W3CDTF">2022-03-28T13:50:00Z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