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Z:\Mpho\02. Completed countries\Madagascar\Taxes\Calculation\"/>
    </mc:Choice>
  </mc:AlternateContent>
  <xr:revisionPtr revIDLastSave="0" documentId="13_ncr:1_{E6403654-6CB5-4925-BD28-61A0FA7043D2}" xr6:coauthVersionLast="47" xr6:coauthVersionMax="47" xr10:uidLastSave="{00000000-0000-0000-0000-000000000000}"/>
  <bookViews>
    <workbookView xWindow="-110" yWindow="-110" windowWidth="19420" windowHeight="1042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F18" i="15" s="1"/>
  <c r="B30" i="15"/>
  <c r="B29" i="15"/>
  <c r="B28" i="15"/>
  <c r="E27" i="15"/>
  <c r="B27" i="15"/>
  <c r="E28" i="15" s="1"/>
  <c r="E29" i="15" l="1"/>
  <c r="E30" i="15" s="1"/>
  <c r="F20" i="15"/>
  <c r="G21" i="17" l="1"/>
  <c r="B51" i="17" l="1"/>
  <c r="G45" i="17"/>
  <c r="G47" i="17" s="1"/>
  <c r="G41" i="17"/>
  <c r="G43" i="17" s="1"/>
  <c r="G30" i="17"/>
  <c r="G23" i="17"/>
  <c r="D66" i="17" l="1"/>
  <c r="D65" i="17"/>
  <c r="D68" i="17"/>
  <c r="D67" i="17"/>
  <c r="F67" i="17" s="1"/>
  <c r="G24" i="17"/>
  <c r="F66" i="17"/>
  <c r="F68" i="17"/>
  <c r="D57" i="17" l="1"/>
  <c r="F57" i="17" s="1"/>
  <c r="D56" i="17"/>
  <c r="D59" i="17"/>
  <c r="F59" i="17" s="1"/>
  <c r="D58" i="17"/>
  <c r="F58" i="17" s="1"/>
  <c r="D69" i="17"/>
  <c r="F65" i="17"/>
  <c r="F69" i="17" s="1"/>
  <c r="F56" i="17" l="1"/>
  <c r="F60" i="17" s="1"/>
  <c r="G26" i="17" s="1"/>
  <c r="D60" i="17"/>
  <c r="G27" i="17"/>
  <c r="G32" i="17" s="1"/>
  <c r="G28" i="17" l="1"/>
  <c r="G33" i="17" s="1"/>
  <c r="G34" i="17" l="1"/>
  <c r="G39" i="17" l="1"/>
  <c r="G35" i="17"/>
  <c r="G37" i="17" s="1"/>
  <c r="G4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EE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<sst xmlns="http://schemas.openxmlformats.org/spreadsheetml/2006/main" count="68" uniqueCount="52">
  <si>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</si>
  <si>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</si>
  <si>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</si>
  <si>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</si>
  <si>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</si>
  <si>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</si>
  <si>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</si>
  <si>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</si>
  <si>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</si>
  <si>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</si>
  <si>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</si>
  <si>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</si>
  <si>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</si>
  <si>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</si>
  <si>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</si>
  <si>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</si>
  <si>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</si>
  <si>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</si>
  <si>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</si>
  <si>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</si>
  <si>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</si>
  <si>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</si>
  <si>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</si>
  <si>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</si>
  <si>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</si>
  <si>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</si>
  <si>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</si>
  <si>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</si>
  <si>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</si>
  <si>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</si>
  <si>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</si>
  <si>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</si>
  <si>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</si>
  <si>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</si>
  <si>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</si>
  <si>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</si>
  <si>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</si>
  <si>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</si>
  <si>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</si>
  <si>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</si>
  <si>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</si>
  <si>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r>
      <rPr>
        <sz val="11"/>
        <color rgb="FF0070C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</si>
  <si>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cash allowances</t>
  </si>
  <si>
    <t>Taxable benefits in kind</t>
  </si>
  <si>
    <t>MGA</t>
  </si>
  <si>
    <t>MADAGASCAR</t>
  </si>
  <si>
    <t>Less: Dependant reduction</t>
  </si>
  <si>
    <t>Taxable income</t>
  </si>
  <si>
    <t>PAYE on taxable income</t>
  </si>
  <si>
    <t>CNaPS EE deduction</t>
  </si>
  <si>
    <t>Health insurance EE deduction</t>
  </si>
  <si>
    <t>Monthly Tax Calculation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</si>
</sst>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7"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rgb="FF0070C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82">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4" fontId="9" fillId="4" borderId="0" xfId="0" applyNumberFormat="1" applyFont="1" applyFill="1" applyAlignment="1" applyProtection="1">
      <alignment vertical="center"/>
      <protection locked="0"/>
    </xf>
    <xf numFmtId="0" fontId="0" fillId="0" borderId="0" xfId="0" applyAlignment="1">
      <alignment horizontal="left"/>
    </xf>
    <xf numFmtId="16" fontId="7" fillId="0" borderId="0" xfId="0" quotePrefix="1" applyNumberFormat="1" applyFont="1" applyAlignment="1">
      <alignment horizontal="center" vertical="center"/>
    </xf>
    <xf numFmtId="4" fontId="9" fillId="0" borderId="0" xfId="0" applyNumberFormat="1" applyFont="1" applyAlignment="1">
      <alignment horizontal="left" vertical="center" indent="1"/>
    </xf>
    <xf numFmtId="0" fontId="25" fillId="0" borderId="0" xfId="0" applyFont="1" applyAlignment="1">
      <alignment horizontal="left" vertical="center" wrapText="1"/>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xf>
    <xf numFmtId="0" fontId="26" fillId="0" borderId="0" xfId="0" applyFont="1" applyBorder="1" applyAlignment="1">
      <alignment horizontal="left" vertical="center" wrapText="1"/>
    </xf>
    <xf numFmtId="0" fontId="0" fillId="0" borderId="0" xfId="0" applyAlignment="1">
      <alignment wrapText="1"/>
    </xf>
    <xf numFmtId="4" fontId="2" fillId="0" borderId="0" xfId="0" applyNumberFormat="1" applyFont="1" applyAlignment="1">
      <alignment horizontal="center" vertical="center"/>
    </xf>
    <xf numFmtId="4" fontId="2" fillId="3" borderId="5" xfId="0" applyNumberFormat="1"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4" fontId="2" fillId="3" borderId="11" xfId="0" applyNumberFormat="1" applyFont="1" applyFill="1" applyBorder="1" applyAlignment="1">
      <alignment horizontal="center" vertical="center"/>
    </xf>
    <xf numFmtId="165" fontId="9" fillId="0" borderId="2" xfId="2" applyNumberFormat="1" applyFont="1" applyBorder="1"/>
    <xf numFmtId="9" fontId="9" fillId="0" borderId="2" xfId="1" applyFont="1" applyBorder="1"/>
    <xf numFmtId="43" fontId="9" fillId="0" borderId="2" xfId="2" applyFont="1" applyBorder="1"/>
    <xf numFmtId="43" fontId="7" fillId="0" borderId="0" xfId="2" applyFont="1" applyBorder="1"/>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57785</xdr:colOff>
      <xdr:row>5</xdr:row>
      <xdr:rowOff>46355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0"/>
  <sheetViews>
    <sheetView showGridLines="0" tabSelected="1" zoomScaleNormal="100" zoomScaleSheetLayoutView="100" workbookViewId="0">
      <selection activeCell="F13" sqref="F13"/>
    </sheetView>
  </sheetViews>
  <sheetFormatPr defaultColWidth="9.1796875" defaultRowHeight="13" x14ac:dyDescent="0.3"/>
  <cols>
    <col min="1" max="1" width="8.7265625" style="8" customWidth="1"/>
    <col min="2" max="2" width="16.1796875" style="9" customWidth="1"/>
    <col min="3" max="3" width="21.54296875" style="9" customWidth="1"/>
    <col min="4" max="4" width="7.36328125" style="9" customWidth="1"/>
    <col min="5" max="5" width="7.54296875" style="9" bestFit="1" customWidth="1"/>
    <col min="6" max="6" width="17.81640625" style="9" customWidth="1"/>
    <col min="7" max="13" width="9.1796875" style="9"/>
    <col min="14" max="14" width="9.1796875" style="9" customWidth="1"/>
    <col min="15" max="16384" width="9.1796875" style="9"/>
  </cols>
  <sheetData>
    <row r="1" spans="1:20" customFormat="1" ht="14.5" x14ac:dyDescent="0.35">
      <c r="F1" s="3"/>
    </row>
    <row r="2" spans="1:20" customFormat="1" ht="14.5" x14ac:dyDescent="0.35">
      <c r="F2" s="3"/>
    </row>
    <row r="3" spans="1:20" customFormat="1" ht="14.5" x14ac:dyDescent="0.35">
      <c r="F3" s="3"/>
    </row>
    <row r="4" spans="1:20" customFormat="1" ht="14.5" x14ac:dyDescent="0.35">
      <c r="F4" s="3"/>
    </row>
    <row r="5" spans="1:20" customFormat="1" ht="14.5" x14ac:dyDescent="0.35">
      <c r="F5" s="3"/>
    </row>
    <row r="6" spans="1:20" customFormat="1" ht="14.5" x14ac:dyDescent="0.35">
      <c r="F6" s="3"/>
    </row>
    <row r="7" spans="1:20" customFormat="1" ht="14.5" x14ac:dyDescent="0.35">
      <c r="F7" s="3"/>
    </row>
    <row r="8" spans="1:20" customFormat="1" ht="30" customHeight="1" x14ac:dyDescent="0.65">
      <c r="B8" s="12" t="s">
        <v>51</v>
      </c>
      <c r="C8" s="11"/>
      <c r="D8" s="11"/>
      <c r="E8" s="11"/>
      <c r="F8" s="13" t="s">
        <v>45</v>
      </c>
    </row>
    <row r="9" spans="1:20" customFormat="1" ht="15.75" customHeight="1" x14ac:dyDescent="0.35">
      <c r="F9" s="3"/>
      <c r="S9" s="1"/>
      <c r="T9" s="1"/>
    </row>
    <row r="10" spans="1:20" s="4" customFormat="1" ht="20.25" customHeight="1" x14ac:dyDescent="0.35">
      <c r="B10" s="2" t="s">
        <v>1</v>
      </c>
      <c r="C10" s="2"/>
      <c r="D10" s="2"/>
      <c r="E10" s="2"/>
      <c r="F10" s="5"/>
      <c r="S10" s="6"/>
      <c r="T10" s="7"/>
    </row>
    <row r="11" spans="1:20" s="4" customFormat="1" ht="20.25" customHeight="1" x14ac:dyDescent="0.35">
      <c r="B11" s="2"/>
      <c r="C11" s="2"/>
      <c r="D11" s="2"/>
      <c r="E11" s="2"/>
      <c r="F11" s="5"/>
      <c r="S11" s="6"/>
      <c r="T11" s="7"/>
    </row>
    <row r="12" spans="1:20" s="4" customFormat="1" ht="20.25" customHeight="1" x14ac:dyDescent="0.35">
      <c r="A12" s="35"/>
      <c r="B12" s="36"/>
      <c r="C12" s="36"/>
      <c r="D12" s="36"/>
      <c r="E12" s="36"/>
      <c r="F12" s="63" t="s">
        <v>44</v>
      </c>
    </row>
    <row r="13" spans="1:20" s="4" customFormat="1" ht="21.75" customHeight="1" x14ac:dyDescent="0.35">
      <c r="A13" s="33"/>
      <c r="B13" s="37" t="s">
        <v>42</v>
      </c>
      <c r="C13" s="37"/>
      <c r="D13" s="38"/>
      <c r="E13" s="37"/>
      <c r="F13" s="61"/>
    </row>
    <row r="14" spans="1:20" s="4" customFormat="1" ht="21.75" customHeight="1" x14ac:dyDescent="0.35">
      <c r="A14" s="33"/>
      <c r="B14" s="37" t="s">
        <v>43</v>
      </c>
      <c r="C14" s="37"/>
      <c r="D14" s="38"/>
      <c r="E14" s="37"/>
      <c r="F14" s="61"/>
    </row>
    <row r="15" spans="1:20" s="4" customFormat="1" ht="21.75" customHeight="1" x14ac:dyDescent="0.35">
      <c r="A15" s="33"/>
      <c r="B15" s="37" t="s">
        <v>49</v>
      </c>
      <c r="C15" s="37"/>
      <c r="D15" s="38"/>
      <c r="E15" s="37"/>
      <c r="F15" s="61"/>
    </row>
    <row r="16" spans="1:20" s="4" customFormat="1" ht="21.75" customHeight="1" x14ac:dyDescent="0.35">
      <c r="A16" s="33"/>
      <c r="B16" s="37" t="s">
        <v>50</v>
      </c>
      <c r="C16" s="37"/>
      <c r="D16" s="38"/>
      <c r="E16" s="37"/>
      <c r="F16" s="61"/>
    </row>
    <row r="17" spans="1:7" s="4" customFormat="1" ht="21.75" customHeight="1" x14ac:dyDescent="0.35">
      <c r="A17" s="42"/>
      <c r="B17" s="41" t="s">
        <v>47</v>
      </c>
      <c r="C17" s="39"/>
      <c r="D17" s="39"/>
      <c r="E17" s="39"/>
      <c r="F17" s="41">
        <f>FLOOR(F13+F14-F15-F16,100)</f>
        <v>0</v>
      </c>
    </row>
    <row r="18" spans="1:7" s="4" customFormat="1" ht="21.75" customHeight="1" x14ac:dyDescent="0.35">
      <c r="A18" s="33"/>
      <c r="B18" s="39" t="s">
        <v>48</v>
      </c>
      <c r="C18" s="39"/>
      <c r="D18" s="39"/>
      <c r="E18" s="39"/>
      <c r="F18" s="81">
        <f>IF(F17&lt;0,0,IF(F17&lt;$B$26,2000,((F17-VLOOKUP(F17,$B$26:$E$30,1))*VLOOKUP(F17,$B$26:$E$30,3)+VLOOKUP(F17,$B$26:$E$30,4))))</f>
        <v>0</v>
      </c>
    </row>
    <row r="19" spans="1:7" s="4" customFormat="1" ht="21.75" customHeight="1" x14ac:dyDescent="0.35">
      <c r="A19" s="42"/>
      <c r="B19" s="64" t="s">
        <v>46</v>
      </c>
      <c r="C19" s="39"/>
      <c r="D19" s="39"/>
      <c r="E19" s="39"/>
      <c r="F19" s="61"/>
    </row>
    <row r="20" spans="1:7" s="4" customFormat="1" ht="21.75" customHeight="1" thickBot="1" x14ac:dyDescent="0.4">
      <c r="A20" s="33"/>
      <c r="B20" s="39" t="s">
        <v>7</v>
      </c>
      <c r="C20" s="39"/>
      <c r="D20" s="39"/>
      <c r="E20" s="39"/>
      <c r="F20" s="44">
        <f>MAX(F18-F19,2000)</f>
        <v>2000</v>
      </c>
    </row>
    <row r="21" spans="1:7" s="4" customFormat="1" ht="20.25" customHeight="1" thickTop="1" x14ac:dyDescent="0.35">
      <c r="A21" s="33"/>
      <c r="B21" s="39"/>
      <c r="C21" s="34"/>
      <c r="D21" s="34"/>
      <c r="E21" s="34"/>
      <c r="F21" s="41"/>
    </row>
    <row r="22" spans="1:7" customFormat="1" ht="19.149999999999999" customHeight="1" x14ac:dyDescent="0.35">
      <c r="A22" s="26"/>
      <c r="B22" s="65"/>
      <c r="C22" s="65"/>
      <c r="D22" s="65"/>
      <c r="E22" s="65"/>
      <c r="F22" s="65"/>
      <c r="G22" s="14"/>
    </row>
    <row r="23" spans="1:7" customFormat="1" ht="19.149999999999999" customHeight="1" x14ac:dyDescent="0.35">
      <c r="A23" s="26"/>
      <c r="B23" s="68" t="s">
        <v>40</v>
      </c>
      <c r="C23" s="68"/>
      <c r="D23" s="68"/>
      <c r="E23" s="68"/>
      <c r="F23" s="68"/>
      <c r="G23" s="14"/>
    </row>
    <row r="24" spans="1:7" s="4" customFormat="1" ht="20.25" customHeight="1" x14ac:dyDescent="0.35">
      <c r="A24" s="35"/>
      <c r="B24" s="66" t="s">
        <v>4</v>
      </c>
      <c r="C24" s="66"/>
      <c r="D24" s="74" t="s">
        <v>0</v>
      </c>
      <c r="E24" s="75"/>
    </row>
    <row r="25" spans="1:7" s="4" customFormat="1" ht="20.25" customHeight="1" x14ac:dyDescent="0.35">
      <c r="A25" s="35"/>
      <c r="B25" s="50" t="s">
        <v>24</v>
      </c>
      <c r="C25" s="50" t="s">
        <v>25</v>
      </c>
      <c r="D25" s="76"/>
      <c r="E25" s="77"/>
    </row>
    <row r="26" spans="1:7" s="4" customFormat="1" ht="20.25" customHeight="1" x14ac:dyDescent="0.35">
      <c r="A26" s="35"/>
      <c r="B26" s="78">
        <v>0</v>
      </c>
      <c r="C26" s="78">
        <v>350000</v>
      </c>
      <c r="D26" s="79">
        <v>0</v>
      </c>
      <c r="E26" s="80">
        <v>0</v>
      </c>
    </row>
    <row r="27" spans="1:7" s="4" customFormat="1" ht="20.25" customHeight="1" x14ac:dyDescent="0.35">
      <c r="A27" s="35"/>
      <c r="B27" s="78">
        <f>C26</f>
        <v>350000</v>
      </c>
      <c r="C27" s="78">
        <v>400000</v>
      </c>
      <c r="D27" s="79">
        <v>0.05</v>
      </c>
      <c r="E27" s="78">
        <f>(C26-B26)*D26</f>
        <v>0</v>
      </c>
    </row>
    <row r="28" spans="1:7" s="4" customFormat="1" ht="20.25" customHeight="1" x14ac:dyDescent="0.35">
      <c r="A28" s="35"/>
      <c r="B28" s="78">
        <f>C27</f>
        <v>400000</v>
      </c>
      <c r="C28" s="78">
        <v>500000</v>
      </c>
      <c r="D28" s="79">
        <v>0.1</v>
      </c>
      <c r="E28" s="78">
        <f>(C27-B27)*D27</f>
        <v>2500</v>
      </c>
    </row>
    <row r="29" spans="1:7" s="4" customFormat="1" ht="20.25" customHeight="1" x14ac:dyDescent="0.35">
      <c r="A29" s="35"/>
      <c r="B29" s="78">
        <f>C28</f>
        <v>500000</v>
      </c>
      <c r="C29" s="78">
        <v>600000</v>
      </c>
      <c r="D29" s="79">
        <v>0.15</v>
      </c>
      <c r="E29" s="78">
        <f>(C28-B28)*D28+E28</f>
        <v>12500</v>
      </c>
    </row>
    <row r="30" spans="1:7" s="4" customFormat="1" ht="20.25" customHeight="1" x14ac:dyDescent="0.35">
      <c r="A30" s="35"/>
      <c r="B30" s="78">
        <f>C29</f>
        <v>600000</v>
      </c>
      <c r="C30" s="78">
        <v>99999999999</v>
      </c>
      <c r="D30" s="79">
        <v>0.2</v>
      </c>
      <c r="E30" s="78">
        <f>(C29-B29)*D29+E29</f>
        <v>27500</v>
      </c>
    </row>
    <row r="31" spans="1:7" s="4" customFormat="1" ht="20.25" customHeight="1" x14ac:dyDescent="0.35">
      <c r="A31" s="35"/>
      <c r="D31" s="62"/>
    </row>
    <row r="32" spans="1:7" customFormat="1" ht="20.25" customHeight="1" x14ac:dyDescent="0.35">
      <c r="A32" s="10"/>
      <c r="B32" s="69" t="s">
        <v>41</v>
      </c>
      <c r="C32" s="69"/>
      <c r="D32" s="69"/>
      <c r="E32" s="69"/>
      <c r="F32" s="69"/>
    </row>
    <row r="33" spans="1:6" customFormat="1" ht="20.25" customHeight="1" x14ac:dyDescent="0.35">
      <c r="A33" s="10"/>
      <c r="B33" s="69"/>
      <c r="C33" s="69"/>
      <c r="D33" s="69"/>
      <c r="E33" s="69"/>
      <c r="F33" s="69"/>
    </row>
    <row r="34" spans="1:6" customFormat="1" ht="20.25" customHeight="1" x14ac:dyDescent="0.35">
      <c r="A34" s="10"/>
      <c r="B34" s="69"/>
      <c r="C34" s="69"/>
      <c r="D34" s="69"/>
      <c r="E34" s="69"/>
      <c r="F34" s="69"/>
    </row>
    <row r="35" spans="1:6" customFormat="1" ht="20.25" customHeight="1" x14ac:dyDescent="0.35">
      <c r="A35" s="10"/>
      <c r="B35" s="69"/>
      <c r="C35" s="69"/>
      <c r="D35" s="69"/>
      <c r="E35" s="69"/>
      <c r="F35" s="69"/>
    </row>
    <row r="36" spans="1:6" customFormat="1" ht="20.25" customHeight="1" x14ac:dyDescent="0.35">
      <c r="A36" s="10"/>
      <c r="B36" s="69"/>
      <c r="C36" s="69"/>
      <c r="D36" s="69"/>
      <c r="E36" s="69"/>
      <c r="F36" s="69"/>
    </row>
    <row r="37" spans="1:6" ht="20.25" customHeight="1" x14ac:dyDescent="0.35">
      <c r="B37" s="62"/>
      <c r="C37" s="62"/>
      <c r="E37" s="62"/>
      <c r="F37" s="62"/>
    </row>
    <row r="38" spans="1:6" ht="20.25" customHeight="1" x14ac:dyDescent="0.35">
      <c r="B38" s="62"/>
      <c r="C38" s="62"/>
      <c r="E38" s="62"/>
      <c r="F38" s="62"/>
    </row>
    <row r="39" spans="1:6" ht="20.25" customHeight="1" x14ac:dyDescent="0.35">
      <c r="B39" s="62"/>
      <c r="C39" s="62"/>
      <c r="E39" s="62"/>
      <c r="F39" s="62"/>
    </row>
    <row r="40" spans="1:6" ht="13" customHeight="1" x14ac:dyDescent="0.35">
      <c r="B40" s="62"/>
      <c r="C40" s="62"/>
      <c r="E40" s="62"/>
      <c r="F40" s="62"/>
    </row>
  </sheetData>
  <sheetProtection algorithmName="SHA-512" hashValue="88+bZfuVIQzl24mWhcNIDRRGEQEX+cygd1nC48DqavIlEM6tfZMsTqQVEwo43DAllkSlogtXyUBlk6YjP4Zv2w==" saltValue="bt0S3JwBPjOz5W9/fan2lA==" spinCount="100000" sheet="1" selectLockedCells="1"/>
  <mergeCells count="5">
    <mergeCell ref="B22:F22"/>
    <mergeCell ref="B24:C24"/>
    <mergeCell ref="B23:F23"/>
    <mergeCell ref="B32:F36"/>
    <mergeCell ref="D24:E2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796875" defaultRowHeight="13" x14ac:dyDescent="0.3"/>
  <cols>
    <col min="1" max="1" width="8.7265625" style="8" customWidth="1"/>
    <col min="2" max="2" width="16.1796875" style="9" customWidth="1"/>
    <col min="3" max="4" width="21.54296875" style="9" customWidth="1"/>
    <col min="5" max="5" width="16.26953125" style="9" customWidth="1"/>
    <col min="6" max="7" width="17.81640625" style="9" customWidth="1"/>
    <col min="8" max="8" width="21.453125" style="9" customWidth="1"/>
    <col min="9" max="13" width="9.1796875" style="9"/>
    <col min="14" max="14" width="9.1796875" style="9" customWidth="1"/>
    <col min="15" max="16384" width="9.1796875" style="9"/>
  </cols>
  <sheetData>
    <row r="1" spans="2:20" customFormat="1" ht="14.5" x14ac:dyDescent="0.35">
      <c r="F1" s="3"/>
      <c r="G1" s="3"/>
    </row>
    <row r="2" spans="2:20" customFormat="1" ht="14.5" x14ac:dyDescent="0.35">
      <c r="F2" s="3"/>
      <c r="G2" s="3"/>
    </row>
    <row r="3" spans="2:20" customFormat="1" ht="14.5" x14ac:dyDescent="0.35">
      <c r="F3" s="3"/>
      <c r="G3" s="3"/>
    </row>
    <row r="4" spans="2:20" customFormat="1" ht="14.5" x14ac:dyDescent="0.35">
      <c r="F4" s="3"/>
      <c r="G4" s="3"/>
    </row>
    <row r="5" spans="2:20" customFormat="1" ht="14.5" x14ac:dyDescent="0.35">
      <c r="F5" s="3"/>
      <c r="G5" s="3"/>
    </row>
    <row r="6" spans="2:20" customFormat="1" ht="14.5" x14ac:dyDescent="0.35">
      <c r="F6" s="3"/>
      <c r="G6" s="3"/>
    </row>
    <row r="7" spans="2:20" customFormat="1" ht="14.5" x14ac:dyDescent="0.35">
      <c r="F7" s="3"/>
      <c r="G7" s="3"/>
    </row>
    <row r="8" spans="2:20" customFormat="1" ht="30" customHeight="1" x14ac:dyDescent="0.65">
      <c r="B8" s="12" t="s">
        <v>29</v>
      </c>
      <c r="C8" s="11"/>
      <c r="D8" s="11"/>
      <c r="E8" s="11"/>
      <c r="F8" s="13"/>
      <c r="G8" s="13" t="s">
        <v>5</v>
      </c>
    </row>
    <row r="9" spans="2:20" customFormat="1" ht="15.75" customHeight="1" x14ac:dyDescent="0.35">
      <c r="F9" s="3"/>
      <c r="G9" s="3"/>
      <c r="S9" s="1"/>
      <c r="T9" s="1"/>
    </row>
    <row r="10" spans="2:20" s="4" customFormat="1" ht="20.25" customHeight="1" x14ac:dyDescent="0.35">
      <c r="B10" s="2" t="s">
        <v>1</v>
      </c>
      <c r="C10" s="2"/>
      <c r="D10" s="2"/>
      <c r="E10" s="2"/>
      <c r="F10" s="5"/>
      <c r="G10" s="5"/>
      <c r="S10" s="6"/>
      <c r="T10" s="7"/>
    </row>
    <row r="11" spans="2:20" s="4" customFormat="1" ht="20.25" customHeight="1" x14ac:dyDescent="0.35">
      <c r="B11" s="2"/>
      <c r="C11" s="2"/>
      <c r="D11" s="2"/>
      <c r="E11" s="2"/>
      <c r="F11" s="5"/>
      <c r="G11" s="5"/>
      <c r="S11" s="6"/>
      <c r="T11" s="7"/>
    </row>
    <row r="12" spans="2:20" s="4" customFormat="1" ht="20.25" customHeight="1" x14ac:dyDescent="0.35">
      <c r="B12" s="29" t="s">
        <v>11</v>
      </c>
      <c r="C12" s="2"/>
      <c r="D12" s="2"/>
      <c r="E12" s="2"/>
      <c r="F12" s="30"/>
      <c r="G12" s="57">
        <v>1</v>
      </c>
      <c r="S12" s="6"/>
      <c r="T12" s="7"/>
    </row>
    <row r="13" spans="2:20" s="4" customFormat="1" ht="20.25" customHeight="1" x14ac:dyDescent="0.35">
      <c r="B13" s="29" t="s">
        <v>10</v>
      </c>
      <c r="C13" s="2"/>
      <c r="D13" s="2"/>
      <c r="E13" s="2"/>
      <c r="F13" s="30"/>
      <c r="G13" s="58" t="s">
        <v>8</v>
      </c>
      <c r="S13" s="6"/>
      <c r="T13" s="7"/>
    </row>
    <row r="14" spans="2:20" s="4" customFormat="1" ht="20.25" customHeight="1" x14ac:dyDescent="0.35">
      <c r="B14" s="29"/>
      <c r="C14" s="2"/>
      <c r="D14" s="2"/>
      <c r="E14" s="2"/>
      <c r="F14" s="5"/>
      <c r="G14" s="5"/>
      <c r="S14" s="6"/>
      <c r="T14" s="7"/>
    </row>
    <row r="15" spans="2:20" s="4" customFormat="1" ht="20.25" customHeight="1" x14ac:dyDescent="0.35">
      <c r="C15" s="2"/>
      <c r="D15" s="2"/>
      <c r="E15" s="2"/>
      <c r="F15" s="46"/>
      <c r="G15" s="46" t="s">
        <v>6</v>
      </c>
      <c r="S15" s="6"/>
      <c r="T15" s="7"/>
    </row>
    <row r="16" spans="2:20" s="4" customFormat="1" ht="20.25" customHeight="1" x14ac:dyDescent="0.35">
      <c r="B16" s="2"/>
      <c r="C16" s="2"/>
      <c r="D16" s="2"/>
      <c r="E16" s="2"/>
      <c r="F16" s="31"/>
      <c r="G16" s="32" t="s">
        <v>14</v>
      </c>
      <c r="S16" s="6"/>
      <c r="T16" s="7"/>
    </row>
    <row r="17" spans="1:14" s="4" customFormat="1" ht="20.25" customHeight="1" x14ac:dyDescent="0.35">
      <c r="A17" s="33"/>
      <c r="B17" s="37" t="s">
        <v>13</v>
      </c>
      <c r="C17" s="37"/>
      <c r="D17" s="38"/>
      <c r="E17" s="37"/>
      <c r="F17" s="37"/>
      <c r="G17" s="59">
        <v>0</v>
      </c>
    </row>
    <row r="18" spans="1:14" s="4" customFormat="1" ht="20.25" customHeight="1" x14ac:dyDescent="0.35">
      <c r="A18" s="33"/>
      <c r="B18" s="37" t="s">
        <v>30</v>
      </c>
      <c r="C18" s="37"/>
      <c r="D18" s="38"/>
      <c r="E18" s="37"/>
      <c r="F18" s="37"/>
      <c r="G18" s="59">
        <v>0</v>
      </c>
    </row>
    <row r="19" spans="1:14" s="4" customFormat="1" ht="20.25" customHeight="1" x14ac:dyDescent="0.35">
      <c r="A19" s="33"/>
      <c r="B19" s="38" t="s">
        <v>9</v>
      </c>
      <c r="C19" s="37"/>
      <c r="D19" s="29"/>
      <c r="E19" s="37"/>
      <c r="F19" s="37"/>
      <c r="G19" s="59">
        <v>0</v>
      </c>
      <c r="N19" s="48"/>
    </row>
    <row r="20" spans="1:14" s="4" customFormat="1" ht="20.25" customHeight="1" x14ac:dyDescent="0.35">
      <c r="A20" s="33"/>
      <c r="B20" s="29" t="s">
        <v>21</v>
      </c>
      <c r="C20" s="37"/>
      <c r="D20" s="29"/>
      <c r="E20" s="37"/>
      <c r="F20" s="37"/>
      <c r="G20" s="59">
        <v>0</v>
      </c>
    </row>
    <row r="21" spans="1:14" s="4" customFormat="1" ht="20.25" customHeight="1" x14ac:dyDescent="0.35">
      <c r="A21" s="33"/>
      <c r="B21" s="39" t="s">
        <v>39</v>
      </c>
      <c r="C21" s="37"/>
      <c r="D21" s="29"/>
      <c r="E21" s="37"/>
      <c r="F21" s="37"/>
      <c r="G21" s="40">
        <f>SUM(G17:G20)</f>
        <v>0</v>
      </c>
    </row>
    <row r="22" spans="1:14" s="4" customFormat="1" ht="20.25" customHeight="1" x14ac:dyDescent="0.35">
      <c r="A22" s="33"/>
      <c r="B22" s="29"/>
      <c r="C22" s="37"/>
      <c r="D22" s="29"/>
      <c r="E22" s="37"/>
      <c r="F22" s="37"/>
      <c r="G22" s="37"/>
    </row>
    <row r="23" spans="1:14" s="4" customFormat="1" ht="20.25" customHeight="1" x14ac:dyDescent="0.35">
      <c r="A23" s="42"/>
      <c r="B23" s="29" t="s">
        <v>31</v>
      </c>
      <c r="C23" s="29"/>
      <c r="D23" s="29"/>
      <c r="E23" s="29"/>
      <c r="F23" s="37"/>
      <c r="G23" s="37">
        <f>IF(G12&lt;=0,0,IF(G12&gt;12,G17,G17*12/G12))</f>
        <v>0</v>
      </c>
    </row>
    <row r="24" spans="1:14" s="4" customFormat="1" ht="20.25" customHeight="1" x14ac:dyDescent="0.35">
      <c r="A24" s="42"/>
      <c r="B24" s="29" t="s">
        <v>32</v>
      </c>
      <c r="C24" s="29"/>
      <c r="D24" s="29"/>
      <c r="E24" s="29"/>
      <c r="F24" s="37"/>
      <c r="G24" s="37">
        <f>G23+G18</f>
        <v>0</v>
      </c>
    </row>
    <row r="25" spans="1:14" s="4" customFormat="1" ht="20.25" customHeight="1" x14ac:dyDescent="0.35">
      <c r="A25" s="42"/>
      <c r="B25" s="39"/>
      <c r="C25" s="39"/>
      <c r="D25" s="39"/>
      <c r="E25" s="39"/>
      <c r="F25" s="37"/>
      <c r="G25" s="41"/>
    </row>
    <row r="26" spans="1:14" s="4" customFormat="1" ht="20.25" customHeight="1" x14ac:dyDescent="0.35">
      <c r="A26" s="42"/>
      <c r="B26" s="29" t="s">
        <v>33</v>
      </c>
      <c r="C26" s="39"/>
      <c r="D26" s="39"/>
      <c r="E26" s="39"/>
      <c r="F26" s="37"/>
      <c r="G26" s="37">
        <f>F60</f>
        <v>0</v>
      </c>
    </row>
    <row r="27" spans="1:14" s="4" customFormat="1" ht="20.25" customHeight="1" x14ac:dyDescent="0.35">
      <c r="A27" s="42"/>
      <c r="B27" s="29" t="s">
        <v>34</v>
      </c>
      <c r="C27" s="39"/>
      <c r="D27" s="39"/>
      <c r="E27" s="39"/>
      <c r="F27" s="37"/>
      <c r="G27" s="37">
        <f>F69</f>
        <v>0</v>
      </c>
    </row>
    <row r="28" spans="1:14" s="4" customFormat="1" ht="20.25" customHeight="1" x14ac:dyDescent="0.35">
      <c r="A28" s="42"/>
      <c r="B28" s="39" t="s">
        <v>35</v>
      </c>
      <c r="C28" s="39"/>
      <c r="D28" s="39"/>
      <c r="E28" s="39"/>
      <c r="F28" s="37"/>
      <c r="G28" s="40">
        <f>G26-G27</f>
        <v>0</v>
      </c>
    </row>
    <row r="29" spans="1:14" s="4" customFormat="1" ht="20.25" customHeight="1" x14ac:dyDescent="0.35">
      <c r="A29" s="42"/>
      <c r="B29" s="39"/>
      <c r="C29" s="39"/>
      <c r="D29" s="39"/>
      <c r="E29" s="39"/>
      <c r="F29" s="37"/>
      <c r="G29" s="41"/>
    </row>
    <row r="30" spans="1:14" s="4" customFormat="1" ht="20.25" customHeight="1" x14ac:dyDescent="0.35">
      <c r="A30" s="33"/>
      <c r="B30" s="39" t="s">
        <v>17</v>
      </c>
      <c r="C30" s="34"/>
      <c r="D30" s="34"/>
      <c r="E30" s="34"/>
      <c r="F30" s="37"/>
      <c r="G30" s="41">
        <f>IF(G13="no",0,250*G12)</f>
        <v>0</v>
      </c>
    </row>
    <row r="31" spans="1:14" s="4" customFormat="1" ht="20.25" customHeight="1" x14ac:dyDescent="0.35">
      <c r="A31" s="33"/>
      <c r="B31" s="39"/>
      <c r="C31" s="34"/>
      <c r="D31" s="34"/>
      <c r="E31" s="34"/>
      <c r="F31" s="37"/>
      <c r="G31" s="41"/>
    </row>
    <row r="32" spans="1:14" s="4" customFormat="1" ht="20.25" customHeight="1" x14ac:dyDescent="0.35">
      <c r="A32" s="33"/>
      <c r="B32" s="29" t="s">
        <v>36</v>
      </c>
      <c r="C32" s="29"/>
      <c r="D32" s="29"/>
      <c r="E32" s="29"/>
      <c r="F32" s="37"/>
      <c r="G32" s="37">
        <f>G27/12*G12</f>
        <v>0</v>
      </c>
      <c r="I32" s="48"/>
      <c r="J32" s="48"/>
    </row>
    <row r="33" spans="1:11" s="4" customFormat="1" ht="20.25" customHeight="1" x14ac:dyDescent="0.35">
      <c r="A33" s="33"/>
      <c r="B33" s="29" t="s">
        <v>37</v>
      </c>
      <c r="C33" s="29"/>
      <c r="D33" s="29"/>
      <c r="E33" s="29"/>
      <c r="F33" s="37"/>
      <c r="G33" s="37">
        <f>G28</f>
        <v>0</v>
      </c>
      <c r="I33" s="48"/>
      <c r="J33" s="48"/>
    </row>
    <row r="34" spans="1:11" s="4" customFormat="1" ht="20.25" customHeight="1" x14ac:dyDescent="0.35">
      <c r="A34" s="33"/>
      <c r="B34" s="29" t="s">
        <v>38</v>
      </c>
      <c r="C34" s="29"/>
      <c r="D34" s="29"/>
      <c r="E34" s="29"/>
      <c r="F34" s="37"/>
      <c r="G34" s="37">
        <f>IF((G32+G33)&gt;G30,G30,G32)</f>
        <v>0</v>
      </c>
      <c r="I34" s="48"/>
      <c r="J34" s="48"/>
    </row>
    <row r="35" spans="1:11" s="4" customFormat="1" ht="20.25" customHeight="1" x14ac:dyDescent="0.35">
      <c r="A35" s="33"/>
      <c r="B35" s="39" t="s">
        <v>15</v>
      </c>
      <c r="C35" s="49"/>
      <c r="D35" s="49"/>
      <c r="E35" s="49"/>
      <c r="F35" s="41"/>
      <c r="G35" s="40">
        <f>(G32+G33)-G34</f>
        <v>0</v>
      </c>
    </row>
    <row r="36" spans="1:11" s="4" customFormat="1" ht="20.25" customHeight="1" x14ac:dyDescent="0.35">
      <c r="A36" s="33"/>
      <c r="B36" s="29" t="s">
        <v>16</v>
      </c>
      <c r="C36" s="34"/>
      <c r="D36" s="34"/>
      <c r="E36" s="34"/>
      <c r="F36" s="37"/>
      <c r="G36" s="60">
        <v>0</v>
      </c>
    </row>
    <row r="37" spans="1:11" s="4" customFormat="1" ht="20.25" customHeight="1" x14ac:dyDescent="0.35">
      <c r="A37" s="33"/>
      <c r="B37" s="39" t="s">
        <v>20</v>
      </c>
      <c r="C37" s="49"/>
      <c r="D37" s="49"/>
      <c r="E37" s="49"/>
      <c r="G37" s="41">
        <f>IF(G34=0,G32-G36,G35-G36)</f>
        <v>0</v>
      </c>
    </row>
    <row r="38" spans="1:11" s="4" customFormat="1" ht="20.25" customHeight="1" x14ac:dyDescent="0.35">
      <c r="A38" s="33"/>
      <c r="B38" s="39"/>
      <c r="C38" s="34"/>
      <c r="D38" s="34"/>
      <c r="E38" s="34"/>
      <c r="F38" s="37"/>
      <c r="G38" s="41"/>
    </row>
    <row r="39" spans="1:11" s="4" customFormat="1" ht="20.25" customHeight="1" x14ac:dyDescent="0.35">
      <c r="A39" s="33"/>
      <c r="B39" s="2" t="s">
        <v>19</v>
      </c>
      <c r="C39" s="34"/>
      <c r="D39" s="34"/>
      <c r="E39" s="34"/>
      <c r="F39" s="37"/>
      <c r="G39" s="47">
        <f>G30-G34</f>
        <v>0</v>
      </c>
    </row>
    <row r="40" spans="1:11" s="4" customFormat="1" ht="20.25" customHeight="1" x14ac:dyDescent="0.35">
      <c r="A40" s="33"/>
      <c r="B40" s="39"/>
      <c r="C40" s="34"/>
      <c r="D40" s="34"/>
      <c r="E40" s="34"/>
      <c r="F40" s="37"/>
      <c r="G40" s="41"/>
    </row>
    <row r="41" spans="1:11" s="4" customFormat="1" ht="20.25" customHeight="1" x14ac:dyDescent="0.35">
      <c r="A41" s="33"/>
      <c r="B41" s="39" t="s">
        <v>12</v>
      </c>
      <c r="C41" s="34"/>
      <c r="D41" s="34"/>
      <c r="E41" s="34"/>
      <c r="F41" s="37"/>
      <c r="G41" s="41">
        <f>IF(G19&gt;36000,(G19-36000)*0.25,0)</f>
        <v>0</v>
      </c>
    </row>
    <row r="42" spans="1:11" s="4" customFormat="1" ht="20.25" customHeight="1" x14ac:dyDescent="0.35">
      <c r="A42" s="33"/>
      <c r="B42" s="29" t="s">
        <v>16</v>
      </c>
      <c r="C42" s="34"/>
      <c r="D42" s="34"/>
      <c r="E42" s="34"/>
      <c r="F42" s="37"/>
      <c r="G42" s="60">
        <v>0</v>
      </c>
    </row>
    <row r="43" spans="1:11" s="4" customFormat="1" ht="20.25" customHeight="1" x14ac:dyDescent="0.35">
      <c r="A43" s="33"/>
      <c r="B43" s="39" t="s">
        <v>18</v>
      </c>
      <c r="C43" s="34"/>
      <c r="D43" s="34"/>
      <c r="E43" s="34"/>
      <c r="G43" s="41">
        <f>G41-G42</f>
        <v>0</v>
      </c>
    </row>
    <row r="44" spans="1:11" s="4" customFormat="1" ht="20.25" customHeight="1" x14ac:dyDescent="0.35">
      <c r="A44" s="33"/>
      <c r="B44" s="39"/>
      <c r="C44" s="34"/>
      <c r="D44" s="34"/>
      <c r="E44" s="34"/>
      <c r="F44" s="43"/>
      <c r="G44" s="43"/>
      <c r="K44" s="47"/>
    </row>
    <row r="45" spans="1:11" s="4" customFormat="1" ht="20.25" customHeight="1" x14ac:dyDescent="0.35">
      <c r="A45" s="33"/>
      <c r="B45" s="39" t="s">
        <v>22</v>
      </c>
      <c r="C45" s="34"/>
      <c r="D45" s="34"/>
      <c r="E45" s="34"/>
      <c r="F45" s="37"/>
      <c r="G45" s="41">
        <f>IF(G20&lt;35000,0,(G20-35000)*0.1)</f>
        <v>0</v>
      </c>
    </row>
    <row r="46" spans="1:11" s="4" customFormat="1" ht="20.25" customHeight="1" x14ac:dyDescent="0.35">
      <c r="A46" s="33"/>
      <c r="B46" s="29" t="s">
        <v>16</v>
      </c>
      <c r="C46" s="34"/>
      <c r="D46" s="34"/>
      <c r="E46" s="34"/>
      <c r="F46" s="37"/>
      <c r="G46" s="60">
        <v>0</v>
      </c>
    </row>
    <row r="47" spans="1:11" s="4" customFormat="1" ht="20.25" customHeight="1" x14ac:dyDescent="0.35">
      <c r="A47" s="33"/>
      <c r="B47" s="39" t="s">
        <v>23</v>
      </c>
      <c r="C47" s="34"/>
      <c r="D47" s="34"/>
      <c r="E47" s="34"/>
      <c r="G47" s="41">
        <f>G45-G46</f>
        <v>0</v>
      </c>
    </row>
    <row r="48" spans="1:11" s="4" customFormat="1" ht="20.25" customHeight="1" x14ac:dyDescent="0.35">
      <c r="A48" s="33"/>
      <c r="B48" s="39"/>
      <c r="C48" s="34"/>
      <c r="D48" s="34"/>
      <c r="E48" s="34"/>
      <c r="F48" s="41"/>
    </row>
    <row r="49" spans="1:8" s="4" customFormat="1" ht="20.25" customHeight="1" thickBot="1" x14ac:dyDescent="0.4">
      <c r="A49" s="33"/>
      <c r="B49" s="39" t="s">
        <v>7</v>
      </c>
      <c r="C49" s="34"/>
      <c r="D49" s="34"/>
      <c r="E49" s="34"/>
      <c r="G49" s="44">
        <f>G37+G43+G47</f>
        <v>0</v>
      </c>
    </row>
    <row r="50" spans="1:8" customFormat="1" ht="20.25" customHeight="1" thickTop="1" x14ac:dyDescent="0.35">
      <c r="A50" s="26"/>
      <c r="B50" s="27"/>
      <c r="C50" s="25"/>
      <c r="D50" s="25"/>
      <c r="E50" s="25"/>
      <c r="F50" s="15"/>
      <c r="G50" s="14"/>
    </row>
    <row r="51" spans="1:8" customFormat="1" ht="44.25" customHeight="1" x14ac:dyDescent="0.35">
      <c r="A51" s="26"/>
      <c r="B51" s="65" t="str">
        <f>IF(G13="yes","Note that in this calculation the disability tax credit reduces only the tax calculated as be tax tables. this is so that the tax calculation can balance back to the one calculated in VIP Premier.",".")</f>
        <v>.</v>
      </c>
      <c r="C51" s="65"/>
      <c r="D51" s="65"/>
      <c r="E51" s="65"/>
      <c r="F51" s="65"/>
      <c r="G51" s="65"/>
      <c r="H51" s="52"/>
    </row>
    <row r="52" spans="1:8" customFormat="1" ht="20.25" customHeight="1" x14ac:dyDescent="0.35">
      <c r="A52" s="26"/>
      <c r="B52" s="56"/>
      <c r="C52" s="56"/>
      <c r="D52" s="56"/>
      <c r="E52" s="56"/>
      <c r="F52" s="56"/>
      <c r="G52" s="56"/>
      <c r="H52" s="52"/>
    </row>
    <row r="53" spans="1:8" customFormat="1" ht="20.25" customHeight="1" x14ac:dyDescent="0.35">
      <c r="A53" s="10"/>
      <c r="B53" s="29" t="s">
        <v>33</v>
      </c>
      <c r="C53" s="28"/>
      <c r="D53" s="28"/>
      <c r="E53" s="28"/>
      <c r="F53" s="16"/>
      <c r="G53" s="16"/>
    </row>
    <row r="54" spans="1:8" customFormat="1" ht="20.25" customHeight="1" x14ac:dyDescent="0.35">
      <c r="A54" s="10"/>
      <c r="B54" s="66" t="s">
        <v>28</v>
      </c>
      <c r="C54" s="66"/>
      <c r="D54" s="71" t="s">
        <v>26</v>
      </c>
      <c r="E54" s="67" t="s">
        <v>0</v>
      </c>
      <c r="F54" s="71" t="s">
        <v>27</v>
      </c>
      <c r="G54" s="70"/>
    </row>
    <row r="55" spans="1:8" customFormat="1" ht="20.25" customHeight="1" x14ac:dyDescent="0.35">
      <c r="A55" s="10"/>
      <c r="B55" s="50" t="s">
        <v>24</v>
      </c>
      <c r="C55" s="50" t="s">
        <v>25</v>
      </c>
      <c r="D55" s="71"/>
      <c r="E55" s="67"/>
      <c r="F55" s="71"/>
      <c r="G55" s="70"/>
    </row>
    <row r="56" spans="1:8" customFormat="1" ht="20.25" customHeight="1" x14ac:dyDescent="0.35">
      <c r="A56" s="10"/>
      <c r="B56" s="17">
        <v>0</v>
      </c>
      <c r="C56" s="17">
        <v>36000</v>
      </c>
      <c r="D56" s="18">
        <f>IF(G24&lt;=C56,G24,C56)</f>
        <v>0</v>
      </c>
      <c r="E56" s="54">
        <v>0</v>
      </c>
      <c r="F56" s="20">
        <f>D56*E56</f>
        <v>0</v>
      </c>
      <c r="G56" s="15"/>
    </row>
    <row r="57" spans="1:8" customFormat="1" ht="20.25" customHeight="1" x14ac:dyDescent="0.35">
      <c r="A57" s="10"/>
      <c r="B57" s="19">
        <v>36000.01</v>
      </c>
      <c r="C57" s="19">
        <v>45600</v>
      </c>
      <c r="D57" s="45">
        <f>IF(G$24&gt;=B57,IF(G$24&lt;=C57,G$24-C56,C57-C56),0)</f>
        <v>0</v>
      </c>
      <c r="E57" s="55">
        <v>0.25</v>
      </c>
      <c r="F57" s="20">
        <f t="shared" ref="F57:F59" si="0">D57*E57</f>
        <v>0</v>
      </c>
      <c r="G57" s="15"/>
    </row>
    <row r="58" spans="1:8" customFormat="1" ht="20.25" customHeight="1" x14ac:dyDescent="0.35">
      <c r="A58" s="10"/>
      <c r="B58" s="19">
        <v>45600.01</v>
      </c>
      <c r="C58" s="19">
        <v>70800</v>
      </c>
      <c r="D58" s="45">
        <f>IF(G$24&gt;=B58,IF(G$24&lt;=C58,G$24-C57,C58-C57),0)</f>
        <v>0</v>
      </c>
      <c r="E58" s="55">
        <v>0.3</v>
      </c>
      <c r="F58" s="20">
        <f t="shared" si="0"/>
        <v>0</v>
      </c>
      <c r="G58" s="15"/>
    </row>
    <row r="59" spans="1:8" customFormat="1" ht="20.25" customHeight="1" x14ac:dyDescent="0.35">
      <c r="A59" s="10"/>
      <c r="B59" s="19">
        <v>70800.009999999995</v>
      </c>
      <c r="C59" s="21" t="s">
        <v>2</v>
      </c>
      <c r="D59" s="20">
        <f>IF(G24&gt;=B59,G24-C58,0)</f>
        <v>0</v>
      </c>
      <c r="E59" s="55">
        <v>0.35</v>
      </c>
      <c r="F59" s="20">
        <f t="shared" si="0"/>
        <v>0</v>
      </c>
      <c r="G59" s="15"/>
    </row>
    <row r="60" spans="1:8" customFormat="1" ht="20.25" customHeight="1" thickBot="1" x14ac:dyDescent="0.4">
      <c r="A60" s="10"/>
      <c r="B60" s="22"/>
      <c r="C60" s="22"/>
      <c r="D60" s="23">
        <f>SUM(D56:D59)</f>
        <v>0</v>
      </c>
      <c r="E60" s="24"/>
      <c r="F60" s="23">
        <f>SUM(F56:F59)</f>
        <v>0</v>
      </c>
      <c r="G60" s="14"/>
    </row>
    <row r="61" spans="1:8" customFormat="1" ht="20.25" customHeight="1" x14ac:dyDescent="0.35">
      <c r="A61" s="10"/>
      <c r="B61" s="22"/>
      <c r="C61" s="22"/>
      <c r="D61" s="14"/>
      <c r="E61" s="53"/>
      <c r="F61" s="14"/>
      <c r="G61" s="14"/>
    </row>
    <row r="62" spans="1:8" customFormat="1" ht="20.25" customHeight="1" x14ac:dyDescent="0.35">
      <c r="A62" s="10"/>
      <c r="B62" s="29" t="s">
        <v>34</v>
      </c>
    </row>
    <row r="63" spans="1:8" customFormat="1" ht="20.25" customHeight="1" x14ac:dyDescent="0.35">
      <c r="A63" s="10"/>
      <c r="B63" s="66" t="s">
        <v>28</v>
      </c>
      <c r="C63" s="66"/>
      <c r="D63" s="71" t="s">
        <v>26</v>
      </c>
      <c r="E63" s="67" t="s">
        <v>0</v>
      </c>
      <c r="F63" s="71" t="s">
        <v>27</v>
      </c>
      <c r="G63" s="70"/>
    </row>
    <row r="64" spans="1:8" customFormat="1" ht="20.25" customHeight="1" x14ac:dyDescent="0.35">
      <c r="A64" s="10"/>
      <c r="B64" s="50" t="s">
        <v>24</v>
      </c>
      <c r="C64" s="50" t="s">
        <v>25</v>
      </c>
      <c r="D64" s="71"/>
      <c r="E64" s="67"/>
      <c r="F64" s="71"/>
      <c r="G64" s="70"/>
    </row>
    <row r="65" spans="1:7" customFormat="1" ht="20.25" customHeight="1" x14ac:dyDescent="0.35">
      <c r="A65" s="10"/>
      <c r="B65" s="17">
        <v>0</v>
      </c>
      <c r="C65" s="17">
        <v>36000</v>
      </c>
      <c r="D65" s="18">
        <f>IF(G23&lt;=C65,G23,C65)</f>
        <v>0</v>
      </c>
      <c r="E65" s="54">
        <v>0</v>
      </c>
      <c r="F65" s="20">
        <f>D65*E65</f>
        <v>0</v>
      </c>
      <c r="G65" s="15"/>
    </row>
    <row r="66" spans="1:7" customFormat="1" ht="20.25" customHeight="1" x14ac:dyDescent="0.35">
      <c r="A66" s="10"/>
      <c r="B66" s="19">
        <v>36000.01</v>
      </c>
      <c r="C66" s="19">
        <v>45600</v>
      </c>
      <c r="D66" s="45">
        <f>IF(G$23&gt;=B66,IF(G$23&lt;=C66,G$23-C65,C66-C65),0)</f>
        <v>0</v>
      </c>
      <c r="E66" s="55">
        <v>0.25</v>
      </c>
      <c r="F66" s="20">
        <f t="shared" ref="F66:F68" si="1">D66*E66</f>
        <v>0</v>
      </c>
      <c r="G66" s="15"/>
    </row>
    <row r="67" spans="1:7" customFormat="1" ht="20.25" customHeight="1" x14ac:dyDescent="0.35">
      <c r="A67" s="10"/>
      <c r="B67" s="19">
        <v>45600.01</v>
      </c>
      <c r="C67" s="19">
        <v>70800</v>
      </c>
      <c r="D67" s="45">
        <f>IF(G$23&gt;=B67,IF(G$23&lt;=C67,G$23-C66,C67-C66),0)</f>
        <v>0</v>
      </c>
      <c r="E67" s="55">
        <v>0.3</v>
      </c>
      <c r="F67" s="20">
        <f t="shared" si="1"/>
        <v>0</v>
      </c>
      <c r="G67" s="15"/>
    </row>
    <row r="68" spans="1:7" customFormat="1" ht="20.25" customHeight="1" x14ac:dyDescent="0.35">
      <c r="A68" s="10"/>
      <c r="B68" s="19">
        <v>70800.009999999995</v>
      </c>
      <c r="C68" s="21" t="s">
        <v>2</v>
      </c>
      <c r="D68" s="20">
        <f>IF(G23&gt;=B68,G23-C67,0)</f>
        <v>0</v>
      </c>
      <c r="E68" s="55">
        <v>0.35</v>
      </c>
      <c r="F68" s="20">
        <f t="shared" si="1"/>
        <v>0</v>
      </c>
      <c r="G68" s="15"/>
    </row>
    <row r="69" spans="1:7" customFormat="1" ht="20.25" customHeight="1" thickBot="1" x14ac:dyDescent="0.4">
      <c r="A69" s="10"/>
      <c r="B69" s="22"/>
      <c r="C69" s="22"/>
      <c r="D69" s="23">
        <f>SUM(D65:D68)</f>
        <v>0</v>
      </c>
      <c r="E69" s="24"/>
      <c r="F69" s="23">
        <f>SUM(F65:F68)</f>
        <v>0</v>
      </c>
      <c r="G69" s="14"/>
    </row>
    <row r="70" spans="1:7" customFormat="1" ht="20.25" customHeight="1" x14ac:dyDescent="0.35">
      <c r="A70" s="10"/>
    </row>
    <row r="71" spans="1:7" customFormat="1" ht="20.25" customHeight="1" x14ac:dyDescent="0.35">
      <c r="A71" s="10"/>
    </row>
    <row r="72" spans="1:7" customFormat="1" ht="20.25" customHeight="1" x14ac:dyDescent="0.35">
      <c r="A72" s="10"/>
      <c r="B72" s="72" t="s">
        <v>3</v>
      </c>
      <c r="C72" s="73"/>
      <c r="D72" s="73"/>
      <c r="E72" s="73"/>
      <c r="F72" s="73"/>
      <c r="G72" s="51"/>
    </row>
    <row r="73" spans="1:7" customFormat="1" ht="20.25" customHeight="1" x14ac:dyDescent="0.35">
      <c r="A73" s="10"/>
      <c r="B73" s="73"/>
      <c r="C73" s="73"/>
      <c r="D73" s="73"/>
      <c r="E73" s="73"/>
      <c r="F73" s="73"/>
      <c r="G73" s="51"/>
    </row>
    <row r="74" spans="1:7" ht="20.25" customHeight="1" x14ac:dyDescent="0.35">
      <c r="B74" s="73"/>
      <c r="C74" s="73"/>
      <c r="D74" s="73"/>
      <c r="E74" s="73"/>
      <c r="F74" s="73"/>
      <c r="G74" s="51"/>
    </row>
    <row r="75" spans="1:7" ht="20.25" customHeight="1" x14ac:dyDescent="0.35">
      <c r="B75" s="73"/>
      <c r="C75" s="73"/>
      <c r="D75" s="73"/>
      <c r="E75" s="73"/>
      <c r="F75" s="73"/>
      <c r="G75" s="51"/>
    </row>
    <row r="76" spans="1:7" ht="20.25" customHeight="1" x14ac:dyDescent="0.35">
      <c r="B76" s="73"/>
      <c r="C76" s="73"/>
      <c r="D76" s="73"/>
      <c r="E76" s="73"/>
      <c r="F76" s="73"/>
      <c r="G76" s="51"/>
    </row>
    <row r="77" spans="1:7" ht="14.5" x14ac:dyDescent="0.35">
      <c r="B77" s="73"/>
      <c r="C77" s="73"/>
      <c r="D77" s="73"/>
      <c r="E77" s="73"/>
      <c r="F77" s="73"/>
      <c r="G77" s="51"/>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9F2510C-E2F6-439B-8B0C-FC7DD1020281}"/>
</file>

<file path=customXml/itemProps2.xml><?xml version="1.0" encoding="utf-8"?>
<ds:datastoreItem xmlns:ds="http://schemas.openxmlformats.org/officeDocument/2006/customXml" ds:itemID="{15A2E00A-E4D3-4092-9564-9E8243C9DA4A}"/>
</file>

<file path=customXml/itemProps3.xml><?xml version="1.0" encoding="utf-8"?>
<ds:datastoreItem xmlns:ds="http://schemas.openxmlformats.org/officeDocument/2006/customXml" ds:itemID="{19F7E313-064F-42A2-B8DD-02A965936F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Mokhoro, Mpho</cp:lastModifiedBy>
  <cp:lastPrinted>2014-12-19T13:18:01Z</cp:lastPrinted>
  <dcterms:created xsi:type="dcterms:W3CDTF">2011-10-12T07:08:14Z</dcterms:created>
  <dcterms:modified xsi:type="dcterms:W3CDTF">2021-10-12T11:16:57Z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