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Z:\JACQS\Tax Calculators\DRC\"/>
    </mc:Choice>
  </mc:AlternateContent>
  <xr:revisionPtr revIDLastSave="0" documentId="13_ncr:1_{12545F7D-EBFB-44A5-A81D-D704110E197C}" xr6:coauthVersionLast="46" xr6:coauthVersionMax="46" xr10:uidLastSave="{00000000-0000-0000-0000-000000000000}"/>
  <bookViews>
    <workbookView xWindow="-110" yWindow="-110" windowWidth="19420" windowHeight="10420" activeTab="1" xr2:uid="{00000000-000D-0000-FFFF-FFFF00000000}"/>
  </bookViews>
  <sheets>
    <sheet name="Monthly Calc FC" sheetId="12" r:id="rId1"/>
    <sheet name="Monthly Calc USD"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12" l="1"/>
  <c r="B42" i="12"/>
  <c r="B40" i="12"/>
  <c r="F15" i="13" l="1"/>
  <c r="F12" i="12"/>
  <c r="F36" i="13" l="1"/>
  <c r="F21" i="13" l="1"/>
  <c r="F23" i="13" l="1"/>
  <c r="F32" i="12" l="1"/>
  <c r="F18" i="12" l="1"/>
  <c r="F20" i="12" s="1"/>
  <c r="I20" i="12" s="1"/>
  <c r="I21" i="12" s="1"/>
  <c r="D40" i="12" l="1"/>
  <c r="F40" i="12" s="1"/>
  <c r="D42" i="12"/>
  <c r="F42" i="12" s="1"/>
  <c r="D41" i="12"/>
  <c r="F41" i="12" s="1"/>
  <c r="D39" i="12"/>
  <c r="F39" i="12" s="1"/>
  <c r="F43" i="12" l="1"/>
  <c r="D43" i="12"/>
  <c r="I22" i="12" l="1"/>
  <c r="I23" i="12" s="1"/>
  <c r="F22" i="12" s="1"/>
  <c r="F25" i="12" s="1"/>
  <c r="F26" i="12" s="1"/>
  <c r="F28" i="12" l="1"/>
  <c r="F29" i="12" s="1"/>
  <c r="F24" i="13"/>
  <c r="F30" i="12" l="1"/>
  <c r="I26" i="13"/>
  <c r="I27" i="13" s="1"/>
  <c r="D46" i="13"/>
  <c r="F46" i="13" s="1"/>
  <c r="D44" i="13"/>
  <c r="F44" i="13" s="1"/>
  <c r="D47" i="13"/>
  <c r="F47" i="13" s="1"/>
  <c r="D45" i="13"/>
  <c r="F45" i="13" s="1"/>
  <c r="F34" i="12" l="1"/>
  <c r="F48" i="13"/>
  <c r="D48" i="13"/>
  <c r="I28" i="13" l="1"/>
  <c r="I29" i="13" s="1"/>
  <c r="F26" i="13" s="1"/>
  <c r="F29" i="13" s="1"/>
  <c r="F30" i="13" s="1"/>
  <c r="F32" i="13" l="1"/>
  <c r="F33" i="13" l="1"/>
  <c r="F34" i="13" l="1"/>
  <c r="F38" i="13" s="1"/>
  <c r="F3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0" authorId="0" shapeId="0" xr:uid="{00000000-0006-0000-00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3" authorId="0" shapeId="0" xr:uid="{00000000-0006-0000-01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sharedStrings.xml><?xml version="1.0" encoding="utf-8"?>
<sst xmlns="http://schemas.openxmlformats.org/spreadsheetml/2006/main" count="76" uniqueCount="53">
  <si>
    <t>Tax rate</t>
  </si>
  <si>
    <t>Enter amounts only in the grey fields</t>
  </si>
  <si>
    <t>Total allowable deductions</t>
  </si>
  <si>
    <t>Net Taxable Income</t>
  </si>
  <si>
    <t>and above</t>
  </si>
  <si>
    <t>From</t>
  </si>
  <si>
    <t>To</t>
  </si>
  <si>
    <t>DRC</t>
  </si>
  <si>
    <t>FC</t>
  </si>
  <si>
    <t>Medical Fees and expenses</t>
  </si>
  <si>
    <t>Pensions and INSS</t>
  </si>
  <si>
    <t>Life Insurance &amp; Health Insurances</t>
  </si>
  <si>
    <t>Other deductions</t>
  </si>
  <si>
    <t>Enter number of dependents</t>
  </si>
  <si>
    <t>Tax reduction</t>
  </si>
  <si>
    <t>Minimum Tax after reduction</t>
  </si>
  <si>
    <t>Tax after reduction</t>
  </si>
  <si>
    <r>
      <t xml:space="preserve">Tax reduction per dependant </t>
    </r>
    <r>
      <rPr>
        <i/>
        <sz val="9"/>
        <color theme="0" tint="-0.34998626667073579"/>
        <rFont val="Calibri"/>
        <family val="2"/>
        <scheme val="minor"/>
      </rPr>
      <t>2% per dependant</t>
    </r>
  </si>
  <si>
    <t>Actual Tax after reduction</t>
  </si>
  <si>
    <r>
      <t>Tax on terminal benefits</t>
    </r>
    <r>
      <rPr>
        <i/>
        <sz val="9"/>
        <color theme="0" tint="-0.34998626667073579"/>
        <rFont val="Calibri"/>
        <family val="2"/>
        <scheme val="minor"/>
      </rPr>
      <t xml:space="preserve"> </t>
    </r>
    <r>
      <rPr>
        <i/>
        <sz val="9"/>
        <color theme="0" tint="-0.499984740745262"/>
        <rFont val="Calibri"/>
        <family val="2"/>
        <scheme val="minor"/>
      </rPr>
      <t>at 10%</t>
    </r>
  </si>
  <si>
    <t>IPR for the current period</t>
  </si>
  <si>
    <t>Terminal benefits</t>
  </si>
  <si>
    <t>Tax tables tax</t>
  </si>
  <si>
    <t xml:space="preserve">Actual tax </t>
  </si>
  <si>
    <t>TAX AS PER TAX TABLES</t>
  </si>
  <si>
    <t>30% of NTI maximum tax</t>
  </si>
  <si>
    <t>Exchange Rate</t>
  </si>
  <si>
    <t>Net Taxable Income - FC</t>
  </si>
  <si>
    <t>Net Taxable Income - US$</t>
  </si>
  <si>
    <t>IPR for the current period - FC</t>
  </si>
  <si>
    <t>IPR for the current period - US$</t>
  </si>
  <si>
    <t>1 USD =</t>
  </si>
  <si>
    <t>Tax as per tax tables - FC</t>
  </si>
  <si>
    <r>
      <t xml:space="preserve">Tax reduction per dependant - FC </t>
    </r>
    <r>
      <rPr>
        <i/>
        <sz val="9"/>
        <color theme="0" tint="-0.34998626667073579"/>
        <rFont val="Calibri"/>
        <family val="2"/>
        <scheme val="minor"/>
      </rPr>
      <t>2% per dependant</t>
    </r>
  </si>
  <si>
    <t>Tax reduction - FC</t>
  </si>
  <si>
    <t>Tax after reduction - FC</t>
  </si>
  <si>
    <t>Minimum Tax after reduction - FC</t>
  </si>
  <si>
    <t>Actual Tax after reduction - FC</t>
  </si>
  <si>
    <r>
      <t>Tax on terminal benefits - FC</t>
    </r>
    <r>
      <rPr>
        <i/>
        <sz val="9"/>
        <color theme="0" tint="-0.34998626667073579"/>
        <rFont val="Calibri"/>
        <family val="2"/>
        <scheme val="minor"/>
      </rPr>
      <t xml:space="preserve"> </t>
    </r>
    <r>
      <rPr>
        <i/>
        <sz val="9"/>
        <color theme="0" tint="-0.499984740745262"/>
        <rFont val="Calibri"/>
        <family val="2"/>
        <scheme val="minor"/>
      </rPr>
      <t>at 10%</t>
    </r>
  </si>
  <si>
    <t>Monthly Income Bracket  (FC)</t>
  </si>
  <si>
    <t>Taxable Income         (FC)</t>
  </si>
  <si>
    <t>Tax per bracket       (FC)</t>
  </si>
  <si>
    <t>INSS and Pension</t>
  </si>
  <si>
    <t>Taxable Income     (FC)</t>
  </si>
  <si>
    <t>Tax per bracket    (FC)</t>
  </si>
  <si>
    <t>Enter amounts only in the grey fields in US$</t>
  </si>
  <si>
    <t>Total Taxable Income</t>
  </si>
  <si>
    <t>Taxable earnings/allowances</t>
  </si>
  <si>
    <t>Taxable Fringe Benefits &amp; Company Contributions</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</si>
  <si>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</si>
  <si>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Net Taxable Income(NTI)</t>
  </si>
  <si>
    <t>after applying the 30% max</t>
  </si>
  <si>
    <t>Monthly Tax Calculator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</si>
</sst>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sz val="11"/>
      <color theme="0" tint="-0.499984740745262"/>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i/>
      <sz val="9"/>
      <color theme="0" tint="-0.34998626667073579"/>
      <name val="Calibri"/>
      <family val="2"/>
      <scheme val="minor"/>
    </font>
    <font>
      <i/>
      <sz val="9"/>
      <color theme="0" tint="-0.499984740745262"/>
      <name val="Calibri"/>
      <family val="2"/>
      <scheme val="minor"/>
    </font>
    <font>
      <sz val="16"/>
      <color rgb="FF00CC00"/>
      <name val="Calibri"/>
      <family val="2"/>
      <scheme val="minor"/>
    </font>
    <font>
      <i/>
      <sz val="10"/>
      <color theme="0" tint="-0.34998626667073579"/>
      <name val="Calibri"/>
      <family val="2"/>
      <scheme val="minor"/>
    </font>
    <font>
      <b/>
      <i/>
      <sz val="10"/>
      <color theme="0" tint="-0.34998626667073579"/>
      <name val="Calibri"/>
      <family val="2"/>
      <scheme val="minor"/>
    </font>
    <font>
      <sz val="11"/>
      <color rgb="FF00FF00"/>
      <name val="Calibri"/>
      <family val="2"/>
      <scheme val="minor"/>
    </font>
    <font>
      <sz val="11"/>
      <color theme="0" tint="-0.34998626667073579"/>
      <name val="Calibri"/>
      <family val="2"/>
      <scheme val="minor"/>
    </font>
    <font>
      <i/>
      <sz val="10"/>
      <color theme="6" tint="-0.249977111117893"/>
      <name val="Calibri"/>
      <family val="2"/>
      <scheme val="minor"/>
    </font>
    <font>
      <sz val="10"/>
      <color theme="0" tint="-0.34998626667073579"/>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66">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6" fillId="0" borderId="0" xfId="0" applyFont="1"/>
    <xf numFmtId="16" fontId="7" fillId="0" borderId="0" xfId="0" quotePrefix="1" applyNumberFormat="1" applyFont="1" applyAlignment="1">
      <alignment horizontal="right"/>
    </xf>
    <xf numFmtId="16" fontId="9" fillId="0" borderId="0" xfId="0" quotePrefix="1" applyNumberFormat="1" applyFont="1" applyAlignment="1">
      <alignment horizontal="center"/>
    </xf>
    <xf numFmtId="0" fontId="1" fillId="0" borderId="0" xfId="0" quotePrefix="1" applyFont="1" applyAlignment="1">
      <alignment horizontal="right"/>
    </xf>
    <xf numFmtId="4" fontId="9" fillId="0" borderId="0" xfId="0" applyNumberFormat="1" applyFont="1"/>
    <xf numFmtId="0" fontId="9" fillId="0" borderId="0" xfId="0" applyFont="1"/>
    <xf numFmtId="0" fontId="7" fillId="0" borderId="0" xfId="0" applyFont="1"/>
    <xf numFmtId="4" fontId="7" fillId="0" borderId="0" xfId="0" applyNumberFormat="1" applyFont="1"/>
    <xf numFmtId="4" fontId="9" fillId="0" borderId="0" xfId="0" applyNumberFormat="1" applyFont="1" applyAlignment="1">
      <alignment horizontal="left"/>
    </xf>
    <xf numFmtId="4" fontId="11" fillId="0" borderId="0" xfId="0" applyNumberFormat="1" applyFont="1"/>
    <xf numFmtId="0" fontId="2" fillId="3" borderId="5" xfId="0" applyFont="1" applyFill="1" applyBorder="1" applyAlignment="1">
      <alignment horizontal="center" vertical="center"/>
    </xf>
    <xf numFmtId="0" fontId="10" fillId="0" borderId="0" xfId="0" applyFont="1"/>
    <xf numFmtId="0" fontId="11" fillId="0" borderId="0" xfId="0" quotePrefix="1" applyFont="1" applyAlignment="1">
      <alignment horizontal="right"/>
    </xf>
    <xf numFmtId="0" fontId="14" fillId="0" borderId="0" xfId="0" applyFont="1" applyAlignment="1">
      <alignment vertical="center"/>
    </xf>
    <xf numFmtId="0" fontId="15" fillId="0" borderId="0" xfId="0" applyFont="1" applyAlignment="1">
      <alignment vertical="center"/>
    </xf>
    <xf numFmtId="2" fontId="16" fillId="0" borderId="0" xfId="0" applyNumberFormat="1" applyFont="1" applyAlignment="1">
      <alignment horizontal="right"/>
    </xf>
    <xf numFmtId="4" fontId="9" fillId="4" borderId="0" xfId="0" applyNumberFormat="1" applyFont="1" applyFill="1" applyProtection="1">
      <protection locked="0"/>
    </xf>
    <xf numFmtId="0" fontId="13" fillId="0" borderId="0" xfId="0" applyFont="1"/>
    <xf numFmtId="0" fontId="19" fillId="0" borderId="0" xfId="0" applyFont="1"/>
    <xf numFmtId="1" fontId="9" fillId="4" borderId="0" xfId="0" applyNumberFormat="1" applyFont="1" applyFill="1" applyAlignment="1" applyProtection="1">
      <alignment horizontal="right" vertical="center"/>
      <protection locked="0"/>
    </xf>
    <xf numFmtId="4" fontId="7" fillId="0" borderId="1" xfId="0" applyNumberFormat="1" applyFont="1" applyBorder="1"/>
    <xf numFmtId="4" fontId="13" fillId="0" borderId="0" xfId="0" applyNumberFormat="1" applyFont="1"/>
    <xf numFmtId="4" fontId="10" fillId="0" borderId="0" xfId="0" applyNumberFormat="1" applyFont="1"/>
    <xf numFmtId="4" fontId="7" fillId="0" borderId="4" xfId="0" applyNumberFormat="1" applyFont="1" applyBorder="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4" fontId="7" fillId="0" borderId="3" xfId="0" applyNumberFormat="1" applyFont="1" applyBorder="1"/>
    <xf numFmtId="164" fontId="7" fillId="0" borderId="1" xfId="0" applyNumberFormat="1" applyFont="1" applyBorder="1" applyAlignment="1">
      <alignment horizontal="center"/>
    </xf>
    <xf numFmtId="0" fontId="22" fillId="0" borderId="0" xfId="0" applyFont="1"/>
    <xf numFmtId="4" fontId="9" fillId="5" borderId="0" xfId="0" applyNumberFormat="1" applyFont="1" applyFill="1" applyProtection="1">
      <protection locked="0"/>
    </xf>
    <xf numFmtId="0" fontId="9" fillId="0" borderId="0" xfId="0" applyFont="1" applyAlignment="1">
      <alignment vertical="center"/>
    </xf>
    <xf numFmtId="0" fontId="9" fillId="0" borderId="0" xfId="0" applyFont="1" applyAlignment="1">
      <alignment horizontal="right" vertical="center"/>
    </xf>
    <xf numFmtId="0" fontId="19" fillId="0" borderId="0" xfId="0" applyFont="1" applyAlignment="1">
      <alignment vertical="center"/>
    </xf>
    <xf numFmtId="2" fontId="19" fillId="5" borderId="0" xfId="0" applyNumberFormat="1" applyFont="1" applyFill="1" applyAlignment="1" applyProtection="1">
      <alignment horizontal="right" vertical="center"/>
      <protection locked="0"/>
    </xf>
    <xf numFmtId="0" fontId="23" fillId="0" borderId="0" xfId="0" applyFont="1"/>
    <xf numFmtId="0" fontId="24" fillId="0" borderId="0" xfId="0" applyFont="1"/>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6" fillId="0" borderId="0" xfId="0" applyFont="1"/>
    <xf numFmtId="0" fontId="27" fillId="0" borderId="0" xfId="0" applyFont="1"/>
    <xf numFmtId="4" fontId="27" fillId="0" borderId="0" xfId="0" applyNumberFormat="1" applyFont="1"/>
    <xf numFmtId="4" fontId="23" fillId="0" borderId="0" xfId="0" applyNumberFormat="1" applyFont="1"/>
    <xf numFmtId="0" fontId="24" fillId="0" borderId="1" xfId="0" applyFont="1" applyBorder="1"/>
    <xf numFmtId="4" fontId="24" fillId="0" borderId="7" xfId="0" applyNumberFormat="1" applyFont="1" applyBorder="1"/>
    <xf numFmtId="0" fontId="28" fillId="0" borderId="0" xfId="0" applyFont="1"/>
    <xf numFmtId="4" fontId="28" fillId="0" borderId="0" xfId="0" applyNumberFormat="1" applyFont="1"/>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55"/>
  <sheetViews>
    <sheetView showGridLines="0" topLeftCell="A26" zoomScaleNormal="100" zoomScaleSheetLayoutView="100" workbookViewId="0">
      <selection activeCell="D8" sqref="D8"/>
    </sheetView>
  </sheetViews>
  <sheetFormatPr defaultColWidth="9.08984375" defaultRowHeight="13" x14ac:dyDescent="0.3"/>
  <cols>
    <col min="1" max="1" width="2.81640625" style="8" customWidth="1"/>
    <col min="2" max="5" width="19.6328125" style="9" customWidth="1"/>
    <col min="6" max="6" width="18.54296875" style="9" customWidth="1"/>
    <col min="7" max="7" width="9.81640625" style="9" customWidth="1"/>
    <col min="8" max="8" width="24.453125" style="9" customWidth="1"/>
    <col min="9" max="9" width="9.453125" style="9" bestFit="1" customWidth="1"/>
    <col min="10" max="12" width="9.08984375" style="9"/>
    <col min="13" max="13" width="9.08984375" style="9" customWidth="1"/>
    <col min="14" max="16384" width="9.08984375" style="9"/>
  </cols>
  <sheetData>
    <row r="1" spans="1:19" customFormat="1" ht="14.5" x14ac:dyDescent="0.35">
      <c r="F1" s="3"/>
    </row>
    <row r="2" spans="1:19" customFormat="1" ht="14.5" x14ac:dyDescent="0.35">
      <c r="F2" s="3"/>
    </row>
    <row r="3" spans="1:19" customFormat="1" ht="14.5" x14ac:dyDescent="0.35">
      <c r="F3" s="3"/>
    </row>
    <row r="4" spans="1:19" customFormat="1" ht="14.5" x14ac:dyDescent="0.35">
      <c r="F4" s="3"/>
    </row>
    <row r="5" spans="1:19" customFormat="1" ht="30" customHeight="1" x14ac:dyDescent="0.65">
      <c r="B5" s="25" t="s">
        <v>52</v>
      </c>
      <c r="C5" s="24"/>
      <c r="D5" s="24"/>
      <c r="E5" s="24"/>
      <c r="F5" s="26" t="s">
        <v>7</v>
      </c>
    </row>
    <row r="6" spans="1:19" customFormat="1" ht="15.75" customHeight="1" x14ac:dyDescent="0.35">
      <c r="F6" s="3"/>
      <c r="R6" s="1"/>
      <c r="S6" s="1"/>
    </row>
    <row r="7" spans="1:19" s="4" customFormat="1" ht="20.25" customHeight="1" x14ac:dyDescent="0.35">
      <c r="B7" s="2" t="s">
        <v>1</v>
      </c>
      <c r="C7" s="2"/>
      <c r="D7" s="2"/>
      <c r="E7" s="2"/>
      <c r="F7" s="5"/>
      <c r="R7" s="6"/>
      <c r="S7" s="7"/>
    </row>
    <row r="8" spans="1:19" customFormat="1" ht="20.25" customHeight="1" x14ac:dyDescent="0.35">
      <c r="A8" s="10"/>
      <c r="B8" s="11"/>
      <c r="C8" s="11"/>
      <c r="D8" s="11"/>
      <c r="E8" s="11"/>
      <c r="F8" s="12" t="s">
        <v>8</v>
      </c>
      <c r="I8" s="13"/>
    </row>
    <row r="9" spans="1:19" customFormat="1" ht="20.25" customHeight="1" x14ac:dyDescent="0.35">
      <c r="A9" s="14"/>
      <c r="B9" s="15" t="s">
        <v>47</v>
      </c>
      <c r="C9" s="15"/>
      <c r="D9" s="15"/>
      <c r="E9" s="15"/>
      <c r="F9" s="27">
        <v>80000</v>
      </c>
      <c r="I9" s="15"/>
    </row>
    <row r="10" spans="1:19" customFormat="1" ht="20.25" customHeight="1" x14ac:dyDescent="0.35">
      <c r="A10" s="14"/>
      <c r="B10" s="15" t="s">
        <v>48</v>
      </c>
      <c r="C10" s="15"/>
      <c r="D10" s="15"/>
      <c r="E10" s="15"/>
      <c r="F10" s="27">
        <v>0</v>
      </c>
      <c r="I10" s="15"/>
    </row>
    <row r="11" spans="1:19" customFormat="1" ht="20.25" customHeight="1" x14ac:dyDescent="0.35">
      <c r="A11" s="14"/>
      <c r="B11" s="16" t="s">
        <v>21</v>
      </c>
      <c r="C11" s="16"/>
      <c r="D11" s="16"/>
      <c r="E11" s="16"/>
      <c r="F11" s="44">
        <v>0</v>
      </c>
      <c r="G11" s="49"/>
      <c r="I11" s="15"/>
    </row>
    <row r="12" spans="1:19" customFormat="1" ht="20.25" customHeight="1" x14ac:dyDescent="0.35">
      <c r="A12" s="14"/>
      <c r="B12" s="17" t="s">
        <v>46</v>
      </c>
      <c r="C12" s="17"/>
      <c r="D12" s="17"/>
      <c r="E12" s="17"/>
      <c r="F12" s="31">
        <f>SUM(F9:F11)</f>
        <v>80000</v>
      </c>
      <c r="G12" s="49"/>
      <c r="I12" s="15"/>
    </row>
    <row r="13" spans="1:19" customFormat="1" ht="20.25" customHeight="1" x14ac:dyDescent="0.35">
      <c r="A13" s="14"/>
      <c r="B13" s="16"/>
      <c r="C13" s="16"/>
      <c r="D13" s="16"/>
      <c r="E13" s="16"/>
      <c r="F13" s="15"/>
      <c r="G13" s="49"/>
      <c r="I13" s="15"/>
    </row>
    <row r="14" spans="1:19" customFormat="1" ht="20.25" customHeight="1" x14ac:dyDescent="0.35">
      <c r="A14" s="14"/>
      <c r="B14" s="19" t="s">
        <v>10</v>
      </c>
      <c r="C14" s="19"/>
      <c r="D14" s="19"/>
      <c r="E14" s="19"/>
      <c r="F14" s="27">
        <v>0</v>
      </c>
      <c r="G14" s="49"/>
      <c r="I14" s="15"/>
    </row>
    <row r="15" spans="1:19" customFormat="1" ht="20.25" customHeight="1" x14ac:dyDescent="0.35">
      <c r="A15" s="14"/>
      <c r="B15" s="19" t="s">
        <v>11</v>
      </c>
      <c r="C15" s="19"/>
      <c r="D15" s="19"/>
      <c r="E15" s="19"/>
      <c r="F15" s="27">
        <v>0</v>
      </c>
      <c r="G15" s="49"/>
      <c r="I15" s="15"/>
    </row>
    <row r="16" spans="1:19" customFormat="1" ht="20.25" customHeight="1" x14ac:dyDescent="0.35">
      <c r="A16" s="14"/>
      <c r="B16" s="19" t="s">
        <v>9</v>
      </c>
      <c r="C16" s="19"/>
      <c r="D16" s="19"/>
      <c r="E16" s="19"/>
      <c r="F16" s="27">
        <v>0</v>
      </c>
      <c r="G16" s="49"/>
      <c r="I16" s="15"/>
    </row>
    <row r="17" spans="1:12" customFormat="1" ht="20.25" customHeight="1" x14ac:dyDescent="0.35">
      <c r="A17" s="14"/>
      <c r="B17" s="15" t="s">
        <v>12</v>
      </c>
      <c r="C17" s="15"/>
      <c r="D17" s="15"/>
      <c r="E17" s="15"/>
      <c r="F17" s="27">
        <v>0</v>
      </c>
      <c r="G17" s="49"/>
      <c r="I17" s="15"/>
    </row>
    <row r="18" spans="1:12" customFormat="1" ht="20.25" customHeight="1" x14ac:dyDescent="0.35">
      <c r="A18" s="14"/>
      <c r="B18" s="18" t="s">
        <v>2</v>
      </c>
      <c r="C18" s="18"/>
      <c r="D18" s="18"/>
      <c r="E18" s="18"/>
      <c r="F18" s="31">
        <f>SUM(F14:F17)</f>
        <v>0</v>
      </c>
      <c r="G18" s="49"/>
      <c r="I18" s="15"/>
    </row>
    <row r="19" spans="1:12" customFormat="1" ht="20.25" customHeight="1" x14ac:dyDescent="0.35">
      <c r="A19" s="14"/>
      <c r="B19" s="18"/>
      <c r="C19" s="18"/>
      <c r="D19" s="18"/>
      <c r="E19" s="18"/>
      <c r="F19" s="18"/>
      <c r="G19" s="49"/>
      <c r="H19" s="59"/>
      <c r="I19" s="60"/>
      <c r="J19" s="53"/>
      <c r="K19" s="53"/>
      <c r="L19" s="53"/>
    </row>
    <row r="20" spans="1:12" customFormat="1" ht="20.25" customHeight="1" x14ac:dyDescent="0.35">
      <c r="A20" s="23"/>
      <c r="B20" s="17" t="s">
        <v>3</v>
      </c>
      <c r="C20" s="17"/>
      <c r="D20" s="17"/>
      <c r="E20" s="17"/>
      <c r="F20" s="18">
        <f>IF((F12-F18-F11)&lt;0,0,F12-F18-F11)</f>
        <v>80000</v>
      </c>
      <c r="G20" s="49"/>
      <c r="H20" s="49" t="s">
        <v>50</v>
      </c>
      <c r="I20" s="56">
        <f>F20</f>
        <v>80000</v>
      </c>
      <c r="J20" s="53"/>
      <c r="K20" s="53"/>
      <c r="L20" s="53"/>
    </row>
    <row r="21" spans="1:12" customFormat="1" ht="20.25" customHeight="1" x14ac:dyDescent="0.35">
      <c r="A21" s="14"/>
      <c r="B21" s="17"/>
      <c r="C21" s="17"/>
      <c r="D21" s="17"/>
      <c r="E21" s="17"/>
      <c r="F21" s="18"/>
      <c r="H21" s="54" t="s">
        <v>25</v>
      </c>
      <c r="I21" s="55">
        <f>I20*0.3</f>
        <v>24000</v>
      </c>
      <c r="J21" s="53"/>
      <c r="K21" s="53"/>
      <c r="L21" s="53"/>
    </row>
    <row r="22" spans="1:12" customFormat="1" ht="20.25" customHeight="1" x14ac:dyDescent="0.35">
      <c r="A22" s="14"/>
      <c r="B22" s="17" t="s">
        <v>24</v>
      </c>
      <c r="C22" s="17"/>
      <c r="D22" s="17"/>
      <c r="E22" s="17"/>
      <c r="F22" s="18">
        <f>I23</f>
        <v>2400</v>
      </c>
      <c r="G22" s="49"/>
      <c r="H22" s="49" t="s">
        <v>22</v>
      </c>
      <c r="I22" s="56">
        <f>F43</f>
        <v>2400</v>
      </c>
      <c r="J22" s="53"/>
      <c r="K22" s="53"/>
      <c r="L22" s="53"/>
    </row>
    <row r="23" spans="1:12" customFormat="1" ht="20.25" customHeight="1" thickBot="1" x14ac:dyDescent="0.4">
      <c r="A23" s="14"/>
      <c r="B23" s="17"/>
      <c r="C23" s="17"/>
      <c r="D23" s="17"/>
      <c r="E23" s="17"/>
      <c r="F23" s="18"/>
      <c r="H23" s="57" t="s">
        <v>23</v>
      </c>
      <c r="I23" s="58">
        <f>IF(I22&gt;I21,I21,I22)</f>
        <v>2400</v>
      </c>
      <c r="J23" s="54" t="s">
        <v>51</v>
      </c>
      <c r="K23" s="53"/>
      <c r="L23" s="53"/>
    </row>
    <row r="24" spans="1:12" customFormat="1" ht="20.25" customHeight="1" x14ac:dyDescent="0.35">
      <c r="A24" s="14"/>
      <c r="B24" s="16" t="s">
        <v>13</v>
      </c>
      <c r="C24" s="16"/>
      <c r="D24" s="16"/>
      <c r="E24" s="16"/>
      <c r="F24" s="30">
        <v>9</v>
      </c>
      <c r="H24" s="9"/>
      <c r="I24" s="9"/>
    </row>
    <row r="25" spans="1:12" customFormat="1" ht="20.25" customHeight="1" x14ac:dyDescent="0.35">
      <c r="A25" s="14"/>
      <c r="B25" s="16" t="s">
        <v>17</v>
      </c>
      <c r="C25" s="16"/>
      <c r="D25" s="16"/>
      <c r="E25" s="16"/>
      <c r="F25" s="15">
        <f>IF(F24=0,0,F22*0.02)</f>
        <v>48</v>
      </c>
      <c r="H25" s="9"/>
      <c r="I25" s="9"/>
    </row>
    <row r="26" spans="1:12" s="29" customFormat="1" ht="20.25" customHeight="1" x14ac:dyDescent="0.35">
      <c r="A26" s="14"/>
      <c r="B26" s="17" t="s">
        <v>14</v>
      </c>
      <c r="C26" s="17"/>
      <c r="D26" s="17"/>
      <c r="E26" s="17"/>
      <c r="F26" s="18">
        <f>IF(F24&gt;9,9*F25,F25*F24)</f>
        <v>432</v>
      </c>
      <c r="G26" s="50"/>
    </row>
    <row r="27" spans="1:12" customFormat="1" ht="20.25" customHeight="1" x14ac:dyDescent="0.35">
      <c r="A27" s="14"/>
      <c r="B27" s="17"/>
      <c r="C27" s="17"/>
      <c r="D27" s="17"/>
      <c r="E27" s="17"/>
      <c r="F27" s="18"/>
      <c r="G27" s="49"/>
    </row>
    <row r="28" spans="1:12" customFormat="1" ht="20.25" customHeight="1" x14ac:dyDescent="0.35">
      <c r="A28" s="14"/>
      <c r="B28" s="17" t="s">
        <v>16</v>
      </c>
      <c r="C28" s="17"/>
      <c r="D28" s="17"/>
      <c r="E28" s="17"/>
      <c r="F28" s="18">
        <f>F22-F26</f>
        <v>1968</v>
      </c>
      <c r="G28" s="49"/>
    </row>
    <row r="29" spans="1:12" customFormat="1" ht="20.25" customHeight="1" x14ac:dyDescent="0.35">
      <c r="A29" s="14"/>
      <c r="B29" s="28" t="s">
        <v>15</v>
      </c>
      <c r="C29" s="28"/>
      <c r="D29" s="28"/>
      <c r="E29" s="28"/>
      <c r="F29" s="32">
        <f>IF(F28&lt;0,0,2000)</f>
        <v>2000</v>
      </c>
      <c r="G29" s="49"/>
    </row>
    <row r="30" spans="1:12" customFormat="1" ht="20.25" customHeight="1" x14ac:dyDescent="0.35">
      <c r="A30" s="14"/>
      <c r="B30" s="17" t="s">
        <v>18</v>
      </c>
      <c r="C30" s="28"/>
      <c r="D30" s="28"/>
      <c r="E30" s="28"/>
      <c r="F30" s="18">
        <f>IF(F28&gt;F29,F28,F29)</f>
        <v>2000</v>
      </c>
      <c r="G30" s="49"/>
    </row>
    <row r="31" spans="1:12" customFormat="1" ht="20.25" customHeight="1" x14ac:dyDescent="0.35">
      <c r="A31" s="14"/>
      <c r="B31" s="17"/>
      <c r="C31" s="22"/>
      <c r="D31" s="22"/>
      <c r="E31" s="22"/>
      <c r="F31" s="33"/>
      <c r="G31" s="49"/>
    </row>
    <row r="32" spans="1:12" customFormat="1" ht="20.25" customHeight="1" x14ac:dyDescent="0.35">
      <c r="A32" s="14"/>
      <c r="B32" s="17" t="s">
        <v>19</v>
      </c>
      <c r="C32" s="22"/>
      <c r="D32" s="22"/>
      <c r="E32" s="22"/>
      <c r="F32" s="18">
        <f>F11*0.1</f>
        <v>0</v>
      </c>
      <c r="G32" s="49"/>
    </row>
    <row r="33" spans="1:9" customFormat="1" ht="20.25" customHeight="1" x14ac:dyDescent="0.35">
      <c r="A33" s="14"/>
      <c r="B33" s="17"/>
      <c r="C33" s="22"/>
      <c r="D33" s="22"/>
      <c r="E33" s="22"/>
      <c r="F33" s="33"/>
      <c r="G33" s="49"/>
    </row>
    <row r="34" spans="1:9" customFormat="1" ht="20.25" customHeight="1" thickBot="1" x14ac:dyDescent="0.4">
      <c r="A34" s="14"/>
      <c r="B34" s="17" t="s">
        <v>20</v>
      </c>
      <c r="C34" s="22"/>
      <c r="D34" s="22"/>
      <c r="E34" s="22"/>
      <c r="F34" s="34">
        <f>F30+F32</f>
        <v>2000</v>
      </c>
      <c r="G34" s="49"/>
    </row>
    <row r="35" spans="1:9" customFormat="1" ht="20.25" customHeight="1" thickTop="1" x14ac:dyDescent="0.35">
      <c r="A35" s="14"/>
      <c r="B35" s="17"/>
      <c r="C35" s="22"/>
      <c r="D35" s="22"/>
      <c r="E35" s="22"/>
      <c r="F35" s="18"/>
      <c r="G35" s="49"/>
    </row>
    <row r="36" spans="1:9" customFormat="1" ht="20.25" customHeight="1" x14ac:dyDescent="0.35">
      <c r="A36" s="10"/>
      <c r="B36" s="20"/>
      <c r="C36" s="20"/>
      <c r="D36" s="20"/>
      <c r="E36" s="20"/>
      <c r="F36" s="35"/>
      <c r="G36" s="49"/>
    </row>
    <row r="37" spans="1:9" customFormat="1" ht="20.25" customHeight="1" x14ac:dyDescent="0.35">
      <c r="A37" s="10"/>
      <c r="B37" s="61" t="s">
        <v>39</v>
      </c>
      <c r="C37" s="61"/>
      <c r="D37" s="62" t="s">
        <v>43</v>
      </c>
      <c r="E37" s="63" t="s">
        <v>0</v>
      </c>
      <c r="F37" s="62" t="s">
        <v>44</v>
      </c>
    </row>
    <row r="38" spans="1:9" customFormat="1" ht="20.25" customHeight="1" x14ac:dyDescent="0.35">
      <c r="A38" s="10"/>
      <c r="B38" s="21" t="s">
        <v>5</v>
      </c>
      <c r="C38" s="21" t="s">
        <v>6</v>
      </c>
      <c r="D38" s="62"/>
      <c r="E38" s="63"/>
      <c r="F38" s="62"/>
    </row>
    <row r="39" spans="1:9" customFormat="1" ht="20.25" customHeight="1" x14ac:dyDescent="0.35">
      <c r="A39" s="10"/>
      <c r="B39" s="36">
        <v>0</v>
      </c>
      <c r="C39" s="36">
        <v>162000</v>
      </c>
      <c r="D39" s="37">
        <f>IF(F20&lt;=C39,F20,C39)</f>
        <v>80000</v>
      </c>
      <c r="E39" s="51">
        <v>0.03</v>
      </c>
      <c r="F39" s="37">
        <f>D39*E39</f>
        <v>2400</v>
      </c>
    </row>
    <row r="40" spans="1:9" customFormat="1" ht="20.25" customHeight="1" x14ac:dyDescent="0.35">
      <c r="A40" s="10"/>
      <c r="B40" s="38">
        <f>C39+0.01</f>
        <v>162000.01</v>
      </c>
      <c r="C40" s="38">
        <v>1800000</v>
      </c>
      <c r="D40" s="39">
        <f t="shared" ref="D40:D42" si="0">IF(F$20&gt;=C40,C40-C39,IF(F$20-B40&gt;0,F$20-C39,0))</f>
        <v>0</v>
      </c>
      <c r="E40" s="52">
        <v>0.15</v>
      </c>
      <c r="F40" s="37">
        <f t="shared" ref="F40:F42" si="1">D40*E40</f>
        <v>0</v>
      </c>
    </row>
    <row r="41" spans="1:9" customFormat="1" ht="20.25" customHeight="1" x14ac:dyDescent="0.35">
      <c r="A41" s="10"/>
      <c r="B41" s="38">
        <f t="shared" ref="B41:B42" si="2">C40+0.01</f>
        <v>1800000.01</v>
      </c>
      <c r="C41" s="38">
        <v>3600000</v>
      </c>
      <c r="D41" s="39">
        <f t="shared" si="0"/>
        <v>0</v>
      </c>
      <c r="E41" s="52">
        <v>0.3</v>
      </c>
      <c r="F41" s="37">
        <f t="shared" si="1"/>
        <v>0</v>
      </c>
    </row>
    <row r="42" spans="1:9" customFormat="1" ht="20.25" customHeight="1" x14ac:dyDescent="0.35">
      <c r="A42" s="10"/>
      <c r="B42" s="38">
        <f t="shared" si="2"/>
        <v>3600000.01</v>
      </c>
      <c r="C42" s="40" t="s">
        <v>4</v>
      </c>
      <c r="D42" s="39">
        <f t="shared" si="0"/>
        <v>0</v>
      </c>
      <c r="E42" s="52">
        <v>0.4</v>
      </c>
      <c r="F42" s="37">
        <f t="shared" si="1"/>
        <v>0</v>
      </c>
    </row>
    <row r="43" spans="1:9" customFormat="1" ht="20.25" customHeight="1" thickBot="1" x14ac:dyDescent="0.55000000000000004">
      <c r="A43" s="10"/>
      <c r="B43" s="16"/>
      <c r="C43" s="16"/>
      <c r="D43" s="41">
        <f>SUM(D39:D42)</f>
        <v>80000</v>
      </c>
      <c r="E43" s="42"/>
      <c r="F43" s="41">
        <f>SUM(F39:F42)</f>
        <v>2400</v>
      </c>
      <c r="I43" s="43"/>
    </row>
    <row r="44" spans="1:9" customFormat="1" ht="20.25" customHeight="1" x14ac:dyDescent="0.35">
      <c r="A44" s="10"/>
    </row>
    <row r="45" spans="1:9" customFormat="1" ht="20.25" customHeight="1" x14ac:dyDescent="0.35">
      <c r="A45" s="10"/>
      <c r="D45" s="9"/>
      <c r="E45" s="9"/>
      <c r="F45" s="9"/>
    </row>
    <row r="46" spans="1:9" customFormat="1" ht="20.25" customHeight="1" x14ac:dyDescent="0.35">
      <c r="A46" s="10"/>
      <c r="D46" s="9"/>
      <c r="E46" s="9"/>
      <c r="F46" s="9"/>
    </row>
    <row r="47" spans="1:9" customFormat="1" ht="20.25" customHeight="1" x14ac:dyDescent="0.35">
      <c r="A47" s="10"/>
      <c r="D47" s="9"/>
      <c r="E47" s="9"/>
      <c r="F47" s="9"/>
    </row>
    <row r="48" spans="1:9" customFormat="1" ht="20.25" customHeight="1" x14ac:dyDescent="0.35">
      <c r="A48" s="10"/>
      <c r="D48" s="9"/>
      <c r="E48" s="9"/>
      <c r="F48" s="9"/>
    </row>
    <row r="49" spans="1:6" customFormat="1" ht="20.25" customHeight="1" x14ac:dyDescent="0.35">
      <c r="A49" s="10"/>
    </row>
    <row r="50" spans="1:6" customFormat="1" ht="20.25" customHeight="1" x14ac:dyDescent="0.35">
      <c r="A50" s="10"/>
      <c r="B50" s="64" t="s">
        <v>49</v>
      </c>
      <c r="C50" s="65"/>
      <c r="D50" s="65"/>
      <c r="E50" s="65"/>
      <c r="F50" s="65"/>
    </row>
    <row r="51" spans="1:6" customFormat="1" ht="20.25" customHeight="1" x14ac:dyDescent="0.35">
      <c r="A51" s="10"/>
      <c r="B51" s="65"/>
      <c r="C51" s="65"/>
      <c r="D51" s="65"/>
      <c r="E51" s="65"/>
      <c r="F51" s="65"/>
    </row>
    <row r="52" spans="1:6" ht="20.25" customHeight="1" x14ac:dyDescent="0.3">
      <c r="B52" s="65"/>
      <c r="C52" s="65"/>
      <c r="D52" s="65"/>
      <c r="E52" s="65"/>
      <c r="F52" s="65"/>
    </row>
    <row r="53" spans="1:6" ht="20.25" customHeight="1" x14ac:dyDescent="0.3">
      <c r="B53" s="65"/>
      <c r="C53" s="65"/>
      <c r="D53" s="65"/>
      <c r="E53" s="65"/>
      <c r="F53" s="65"/>
    </row>
    <row r="54" spans="1:6" ht="20.25" customHeight="1" x14ac:dyDescent="0.3">
      <c r="B54" s="65"/>
      <c r="C54" s="65"/>
      <c r="D54" s="65"/>
      <c r="E54" s="65"/>
      <c r="F54" s="65"/>
    </row>
    <row r="55" spans="1:6" x14ac:dyDescent="0.3">
      <c r="B55" s="65"/>
      <c r="C55" s="65"/>
      <c r="D55" s="65"/>
      <c r="E55" s="65"/>
      <c r="F55" s="65"/>
    </row>
  </sheetData>
  <sheetProtection algorithmName="SHA-512" hashValue="Sk9sr9WR9r0pNHd+NbufTgiOV3cC19c3oZRI+4XSVwzjcsrXBvnvPzQ1/YR6B8Zhq3Q+TNUbFGKQHGex0ddQ3g==" saltValue="bbdLqH1O3z1he8X0G+lHAg==" spinCount="100000" sheet="1" objects="1" scenarios="1"/>
  <mergeCells count="5">
    <mergeCell ref="B37:C37"/>
    <mergeCell ref="D37:D38"/>
    <mergeCell ref="E37:E38"/>
    <mergeCell ref="F37:F38"/>
    <mergeCell ref="B50:F5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S60"/>
  <sheetViews>
    <sheetView showGridLines="0" tabSelected="1" zoomScaleNormal="100" zoomScaleSheetLayoutView="100" workbookViewId="0">
      <selection activeCell="D10" sqref="D10"/>
    </sheetView>
  </sheetViews>
  <sheetFormatPr defaultColWidth="9.08984375" defaultRowHeight="13" x14ac:dyDescent="0.3"/>
  <cols>
    <col min="1" max="1" width="4.08984375" style="8" customWidth="1"/>
    <col min="2" max="5" width="19.6328125" style="9" customWidth="1"/>
    <col min="6" max="6" width="18.54296875" style="9" customWidth="1"/>
    <col min="7" max="7" width="6.54296875" style="9" customWidth="1"/>
    <col min="8" max="8" width="24.453125" style="9" customWidth="1"/>
    <col min="9" max="12" width="9.08984375" style="9"/>
    <col min="13" max="13" width="9.08984375" style="9" customWidth="1"/>
    <col min="14" max="16384" width="9.08984375" style="9"/>
  </cols>
  <sheetData>
    <row r="1" spans="1:19" customFormat="1" ht="14.5" x14ac:dyDescent="0.35">
      <c r="F1" s="3"/>
    </row>
    <row r="2" spans="1:19" customFormat="1" ht="14.5" x14ac:dyDescent="0.35">
      <c r="F2" s="3"/>
    </row>
    <row r="3" spans="1:19" customFormat="1" ht="14.5" x14ac:dyDescent="0.35">
      <c r="F3" s="3"/>
    </row>
    <row r="4" spans="1:19" customFormat="1" ht="14.5" x14ac:dyDescent="0.35">
      <c r="F4" s="3"/>
    </row>
    <row r="5" spans="1:19" customFormat="1" ht="30" customHeight="1" x14ac:dyDescent="0.65">
      <c r="B5" s="25" t="s">
        <v>52</v>
      </c>
      <c r="C5" s="24"/>
      <c r="D5" s="24"/>
      <c r="E5" s="24"/>
      <c r="F5" s="26" t="s">
        <v>7</v>
      </c>
    </row>
    <row r="6" spans="1:19" customFormat="1" ht="15.75" customHeight="1" x14ac:dyDescent="0.35">
      <c r="F6" s="3"/>
      <c r="R6" s="1"/>
      <c r="S6" s="1"/>
    </row>
    <row r="7" spans="1:19" s="4" customFormat="1" ht="20.25" customHeight="1" x14ac:dyDescent="0.35">
      <c r="B7" s="2" t="s">
        <v>45</v>
      </c>
      <c r="C7" s="2"/>
      <c r="D7" s="2"/>
      <c r="E7" s="2"/>
      <c r="F7" s="5"/>
      <c r="R7" s="6"/>
      <c r="S7" s="7"/>
    </row>
    <row r="8" spans="1:19" s="4" customFormat="1" ht="20.25" customHeight="1" x14ac:dyDescent="0.35">
      <c r="B8" s="2"/>
      <c r="C8" s="2"/>
      <c r="D8" s="2"/>
      <c r="E8" s="2"/>
      <c r="F8" s="5"/>
      <c r="R8" s="6"/>
      <c r="S8" s="7"/>
    </row>
    <row r="9" spans="1:19" s="4" customFormat="1" ht="20.25" customHeight="1" x14ac:dyDescent="0.35">
      <c r="B9" s="45" t="s">
        <v>26</v>
      </c>
      <c r="C9" s="2"/>
      <c r="D9" s="2"/>
      <c r="E9" s="46" t="s">
        <v>31</v>
      </c>
      <c r="F9" s="48">
        <v>1</v>
      </c>
      <c r="G9" s="47" t="s">
        <v>8</v>
      </c>
      <c r="R9" s="6"/>
      <c r="S9" s="7"/>
    </row>
    <row r="10" spans="1:19" s="4" customFormat="1" ht="20.25" customHeight="1" x14ac:dyDescent="0.35">
      <c r="B10" s="2"/>
      <c r="C10" s="2"/>
      <c r="D10" s="2"/>
      <c r="E10" s="2"/>
      <c r="F10" s="5"/>
      <c r="R10" s="6"/>
      <c r="S10" s="7"/>
    </row>
    <row r="11" spans="1:19" customFormat="1" ht="20.25" customHeight="1" x14ac:dyDescent="0.35">
      <c r="A11" s="10"/>
      <c r="B11" s="11"/>
      <c r="C11" s="11"/>
      <c r="D11" s="11"/>
      <c r="E11" s="11"/>
      <c r="F11" s="12"/>
      <c r="I11" s="13"/>
    </row>
    <row r="12" spans="1:19" customFormat="1" ht="20.25" customHeight="1" x14ac:dyDescent="0.35">
      <c r="A12" s="14"/>
      <c r="B12" s="15" t="s">
        <v>47</v>
      </c>
      <c r="C12" s="15"/>
      <c r="D12" s="15"/>
      <c r="E12" s="15"/>
      <c r="F12" s="27">
        <v>80000</v>
      </c>
      <c r="I12" s="15"/>
    </row>
    <row r="13" spans="1:19" customFormat="1" ht="20.25" customHeight="1" x14ac:dyDescent="0.35">
      <c r="A13" s="14"/>
      <c r="B13" s="16" t="s">
        <v>48</v>
      </c>
      <c r="C13" s="16"/>
      <c r="D13" s="16"/>
      <c r="E13" s="16"/>
      <c r="F13" s="27">
        <v>0</v>
      </c>
      <c r="G13" s="49"/>
      <c r="I13" s="15"/>
    </row>
    <row r="14" spans="1:19" customFormat="1" ht="20.25" customHeight="1" x14ac:dyDescent="0.35">
      <c r="A14" s="14"/>
      <c r="B14" s="16" t="s">
        <v>21</v>
      </c>
      <c r="C14" s="16"/>
      <c r="D14" s="16"/>
      <c r="E14" s="16"/>
      <c r="F14" s="44">
        <v>0</v>
      </c>
      <c r="G14" s="49"/>
      <c r="I14" s="15"/>
    </row>
    <row r="15" spans="1:19" customFormat="1" ht="20.25" customHeight="1" x14ac:dyDescent="0.35">
      <c r="A15" s="14"/>
      <c r="B15" s="17" t="s">
        <v>46</v>
      </c>
      <c r="C15" s="17"/>
      <c r="D15" s="17"/>
      <c r="E15" s="17"/>
      <c r="F15" s="31">
        <f>SUM(F12:F14)</f>
        <v>80000</v>
      </c>
      <c r="G15" s="49"/>
      <c r="I15" s="15"/>
    </row>
    <row r="16" spans="1:19" customFormat="1" ht="20.25" customHeight="1" x14ac:dyDescent="0.35">
      <c r="A16" s="14"/>
      <c r="B16" s="16"/>
      <c r="C16" s="16"/>
      <c r="D16" s="16"/>
      <c r="E16" s="16"/>
      <c r="F16" s="15"/>
      <c r="G16" s="49"/>
      <c r="I16" s="15"/>
    </row>
    <row r="17" spans="1:10" customFormat="1" ht="20.25" customHeight="1" x14ac:dyDescent="0.35">
      <c r="A17" s="14"/>
      <c r="B17" s="19" t="s">
        <v>42</v>
      </c>
      <c r="C17" s="19"/>
      <c r="D17" s="19"/>
      <c r="E17" s="19"/>
      <c r="F17" s="27">
        <v>0</v>
      </c>
      <c r="G17" s="49"/>
      <c r="I17" s="15"/>
    </row>
    <row r="18" spans="1:10" customFormat="1" ht="20.25" customHeight="1" x14ac:dyDescent="0.35">
      <c r="A18" s="14"/>
      <c r="B18" s="19" t="s">
        <v>11</v>
      </c>
      <c r="C18" s="19"/>
      <c r="D18" s="19"/>
      <c r="E18" s="19"/>
      <c r="F18" s="27">
        <v>0</v>
      </c>
      <c r="G18" s="49"/>
      <c r="I18" s="15"/>
    </row>
    <row r="19" spans="1:10" customFormat="1" ht="20.25" customHeight="1" x14ac:dyDescent="0.35">
      <c r="A19" s="14"/>
      <c r="B19" s="19" t="s">
        <v>9</v>
      </c>
      <c r="C19" s="19"/>
      <c r="D19" s="19"/>
      <c r="E19" s="19"/>
      <c r="F19" s="27">
        <v>0</v>
      </c>
      <c r="G19" s="49"/>
      <c r="I19" s="15"/>
    </row>
    <row r="20" spans="1:10" customFormat="1" ht="20.25" customHeight="1" x14ac:dyDescent="0.35">
      <c r="A20" s="14"/>
      <c r="B20" s="15" t="s">
        <v>12</v>
      </c>
      <c r="C20" s="15"/>
      <c r="D20" s="15"/>
      <c r="E20" s="15"/>
      <c r="F20" s="27">
        <v>0</v>
      </c>
      <c r="G20" s="49"/>
      <c r="I20" s="15"/>
    </row>
    <row r="21" spans="1:10" customFormat="1" ht="20.25" customHeight="1" x14ac:dyDescent="0.35">
      <c r="A21" s="14"/>
      <c r="B21" s="18" t="s">
        <v>2</v>
      </c>
      <c r="C21" s="18"/>
      <c r="D21" s="18"/>
      <c r="E21" s="18"/>
      <c r="F21" s="31">
        <f>SUM(F17:F20)</f>
        <v>0</v>
      </c>
      <c r="G21" s="49"/>
      <c r="I21" s="15"/>
    </row>
    <row r="22" spans="1:10" customFormat="1" ht="20.25" customHeight="1" x14ac:dyDescent="0.35">
      <c r="A22" s="14"/>
      <c r="B22" s="18"/>
      <c r="C22" s="18"/>
      <c r="D22" s="18"/>
      <c r="E22" s="18"/>
      <c r="F22" s="18"/>
      <c r="G22" s="49"/>
      <c r="I22" s="15"/>
    </row>
    <row r="23" spans="1:10" customFormat="1" ht="20.25" customHeight="1" x14ac:dyDescent="0.35">
      <c r="A23" s="14"/>
      <c r="B23" s="17" t="s">
        <v>28</v>
      </c>
      <c r="C23" s="18"/>
      <c r="D23" s="18"/>
      <c r="E23" s="18"/>
      <c r="F23" s="18">
        <f>IF(F15-F21-F14&lt;0,0,F15-F21-F14)</f>
        <v>80000</v>
      </c>
      <c r="G23" s="49"/>
      <c r="I23" s="15"/>
    </row>
    <row r="24" spans="1:10" customFormat="1" ht="20.25" customHeight="1" x14ac:dyDescent="0.35">
      <c r="A24" s="23"/>
      <c r="B24" s="16" t="s">
        <v>27</v>
      </c>
      <c r="C24" s="17"/>
      <c r="D24" s="17"/>
      <c r="E24" s="17"/>
      <c r="F24" s="15">
        <f>F23*F9</f>
        <v>80000</v>
      </c>
      <c r="G24" s="49"/>
      <c r="I24" s="15"/>
    </row>
    <row r="25" spans="1:10" customFormat="1" ht="20.25" customHeight="1" x14ac:dyDescent="0.35">
      <c r="A25" s="14"/>
      <c r="B25" s="17"/>
      <c r="C25" s="17"/>
      <c r="D25" s="17"/>
      <c r="E25" s="17"/>
      <c r="F25" s="18"/>
      <c r="G25" s="49"/>
      <c r="I25" s="15"/>
    </row>
    <row r="26" spans="1:10" customFormat="1" ht="20.25" customHeight="1" x14ac:dyDescent="0.35">
      <c r="A26" s="14"/>
      <c r="B26" s="17" t="s">
        <v>32</v>
      </c>
      <c r="C26" s="17"/>
      <c r="D26" s="17"/>
      <c r="E26" s="17"/>
      <c r="F26" s="18">
        <f>I29</f>
        <v>2400</v>
      </c>
      <c r="G26" s="49"/>
      <c r="H26" s="49" t="s">
        <v>3</v>
      </c>
      <c r="I26" s="56">
        <f>F24</f>
        <v>80000</v>
      </c>
    </row>
    <row r="27" spans="1:10" customFormat="1" ht="20.25" customHeight="1" x14ac:dyDescent="0.35">
      <c r="A27" s="14"/>
      <c r="B27" s="17"/>
      <c r="C27" s="17"/>
      <c r="D27" s="17"/>
      <c r="E27" s="17"/>
      <c r="F27" s="18"/>
      <c r="G27" s="49"/>
      <c r="H27" s="54" t="s">
        <v>25</v>
      </c>
      <c r="I27" s="55">
        <f>I26*0.3</f>
        <v>24000</v>
      </c>
    </row>
    <row r="28" spans="1:10" customFormat="1" ht="20.25" customHeight="1" x14ac:dyDescent="0.35">
      <c r="A28" s="14"/>
      <c r="B28" s="16" t="s">
        <v>13</v>
      </c>
      <c r="C28" s="16"/>
      <c r="D28" s="16"/>
      <c r="E28" s="16"/>
      <c r="F28" s="30">
        <v>9</v>
      </c>
      <c r="G28" s="49"/>
      <c r="H28" s="49" t="s">
        <v>22</v>
      </c>
      <c r="I28" s="56">
        <f>F48</f>
        <v>2400</v>
      </c>
    </row>
    <row r="29" spans="1:10" customFormat="1" ht="20.25" customHeight="1" thickBot="1" x14ac:dyDescent="0.4">
      <c r="A29" s="14"/>
      <c r="B29" s="16" t="s">
        <v>33</v>
      </c>
      <c r="C29" s="16"/>
      <c r="D29" s="16"/>
      <c r="E29" s="16"/>
      <c r="F29" s="15">
        <f>IF(F28=0,0,F26*0.02)</f>
        <v>48</v>
      </c>
      <c r="G29" s="49"/>
      <c r="H29" s="57" t="s">
        <v>23</v>
      </c>
      <c r="I29" s="58">
        <f>IF(I28&gt;I27,I27,I28)</f>
        <v>2400</v>
      </c>
      <c r="J29" s="54" t="s">
        <v>51</v>
      </c>
    </row>
    <row r="30" spans="1:10" s="29" customFormat="1" ht="20.25" customHeight="1" x14ac:dyDescent="0.35">
      <c r="A30" s="14"/>
      <c r="B30" s="17" t="s">
        <v>34</v>
      </c>
      <c r="C30" s="17"/>
      <c r="D30" s="17"/>
      <c r="E30" s="17"/>
      <c r="F30" s="18">
        <f>IF(F28&gt;9,9*F29,F29*F28)</f>
        <v>432</v>
      </c>
      <c r="G30" s="49"/>
    </row>
    <row r="31" spans="1:10" customFormat="1" ht="20.25" customHeight="1" x14ac:dyDescent="0.35">
      <c r="A31" s="14"/>
      <c r="B31" s="17"/>
      <c r="C31" s="17"/>
      <c r="D31" s="17"/>
      <c r="E31" s="17"/>
      <c r="F31" s="18"/>
      <c r="G31" s="49"/>
    </row>
    <row r="32" spans="1:10" customFormat="1" ht="20.25" customHeight="1" x14ac:dyDescent="0.35">
      <c r="A32" s="14"/>
      <c r="B32" s="17" t="s">
        <v>35</v>
      </c>
      <c r="C32" s="17"/>
      <c r="D32" s="17"/>
      <c r="E32" s="17"/>
      <c r="F32" s="18">
        <f>F26-F30</f>
        <v>1968</v>
      </c>
      <c r="G32" s="49"/>
    </row>
    <row r="33" spans="1:9" customFormat="1" ht="20.25" customHeight="1" x14ac:dyDescent="0.35">
      <c r="A33" s="14"/>
      <c r="B33" s="28" t="s">
        <v>36</v>
      </c>
      <c r="C33" s="28"/>
      <c r="D33" s="28"/>
      <c r="E33" s="28"/>
      <c r="F33" s="32">
        <f>IF(F32=0,0,2000)</f>
        <v>2000</v>
      </c>
    </row>
    <row r="34" spans="1:9" customFormat="1" ht="20.25" customHeight="1" x14ac:dyDescent="0.35">
      <c r="A34" s="14"/>
      <c r="B34" s="17" t="s">
        <v>37</v>
      </c>
      <c r="C34" s="28"/>
      <c r="D34" s="28"/>
      <c r="E34" s="28"/>
      <c r="F34" s="18">
        <f>IF(F32&gt;F33,F32,F33)</f>
        <v>2000</v>
      </c>
      <c r="G34" s="49"/>
    </row>
    <row r="35" spans="1:9" customFormat="1" ht="20.25" customHeight="1" x14ac:dyDescent="0.35">
      <c r="A35" s="14"/>
      <c r="B35" s="17"/>
      <c r="C35" s="22"/>
      <c r="D35" s="22"/>
      <c r="E35" s="22"/>
      <c r="F35" s="33"/>
    </row>
    <row r="36" spans="1:9" customFormat="1" ht="20.25" customHeight="1" x14ac:dyDescent="0.35">
      <c r="A36" s="14"/>
      <c r="B36" s="17" t="s">
        <v>38</v>
      </c>
      <c r="C36" s="22"/>
      <c r="D36" s="22"/>
      <c r="E36" s="22"/>
      <c r="F36" s="18">
        <f>F14*0.1</f>
        <v>0</v>
      </c>
      <c r="G36" s="49"/>
    </row>
    <row r="37" spans="1:9" customFormat="1" ht="20.25" customHeight="1" x14ac:dyDescent="0.35">
      <c r="A37" s="14"/>
      <c r="B37" s="17"/>
      <c r="C37" s="22"/>
      <c r="D37" s="22"/>
      <c r="E37" s="22"/>
      <c r="F37" s="33"/>
    </row>
    <row r="38" spans="1:9" customFormat="1" ht="20.25" customHeight="1" x14ac:dyDescent="0.35">
      <c r="A38" s="14"/>
      <c r="B38" s="16" t="s">
        <v>29</v>
      </c>
      <c r="C38" s="22"/>
      <c r="D38" s="22"/>
      <c r="E38" s="22"/>
      <c r="F38" s="15">
        <f>F34+F36</f>
        <v>2000</v>
      </c>
      <c r="G38" s="49"/>
    </row>
    <row r="39" spans="1:9" customFormat="1" ht="20.25" customHeight="1" thickBot="1" x14ac:dyDescent="0.4">
      <c r="A39" s="14"/>
      <c r="B39" s="17" t="s">
        <v>30</v>
      </c>
      <c r="C39" s="22"/>
      <c r="D39" s="22"/>
      <c r="E39" s="22"/>
      <c r="F39" s="34">
        <f>IF(F9=0,0,F38/F9)</f>
        <v>2000</v>
      </c>
    </row>
    <row r="40" spans="1:9" customFormat="1" ht="20.25" customHeight="1" thickTop="1" x14ac:dyDescent="0.35">
      <c r="A40" s="14"/>
      <c r="B40" s="17"/>
      <c r="C40" s="22"/>
      <c r="D40" s="22"/>
      <c r="E40" s="22"/>
      <c r="F40" s="18"/>
    </row>
    <row r="41" spans="1:9" customFormat="1" ht="20.25" customHeight="1" x14ac:dyDescent="0.35">
      <c r="A41" s="10"/>
      <c r="B41" s="20"/>
      <c r="C41" s="20"/>
      <c r="D41" s="20"/>
      <c r="E41" s="20"/>
      <c r="F41" s="35"/>
    </row>
    <row r="42" spans="1:9" customFormat="1" ht="20.25" customHeight="1" x14ac:dyDescent="0.35">
      <c r="A42" s="10"/>
      <c r="B42" s="61" t="s">
        <v>39</v>
      </c>
      <c r="C42" s="61"/>
      <c r="D42" s="62" t="s">
        <v>40</v>
      </c>
      <c r="E42" s="63" t="s">
        <v>0</v>
      </c>
      <c r="F42" s="62" t="s">
        <v>41</v>
      </c>
    </row>
    <row r="43" spans="1:9" customFormat="1" ht="20.25" customHeight="1" x14ac:dyDescent="0.35">
      <c r="A43" s="10"/>
      <c r="B43" s="21" t="s">
        <v>5</v>
      </c>
      <c r="C43" s="21" t="s">
        <v>6</v>
      </c>
      <c r="D43" s="62"/>
      <c r="E43" s="63"/>
      <c r="F43" s="62"/>
    </row>
    <row r="44" spans="1:9" customFormat="1" ht="20.25" customHeight="1" x14ac:dyDescent="0.35">
      <c r="A44" s="10"/>
      <c r="B44" s="36">
        <v>0</v>
      </c>
      <c r="C44" s="36">
        <v>162000</v>
      </c>
      <c r="D44" s="37">
        <f>IF(F24&lt;=C44,F24,C44)</f>
        <v>80000</v>
      </c>
      <c r="E44" s="51">
        <v>0.03</v>
      </c>
      <c r="F44" s="37">
        <f>D44*E44</f>
        <v>2400</v>
      </c>
    </row>
    <row r="45" spans="1:9" customFormat="1" ht="20.25" customHeight="1" x14ac:dyDescent="0.35">
      <c r="A45" s="10"/>
      <c r="B45" s="38">
        <v>162000.01</v>
      </c>
      <c r="C45" s="38">
        <v>1800000</v>
      </c>
      <c r="D45" s="39">
        <f t="shared" ref="D45:D47" si="0">IF(F$24&gt;=C45,C45-C44,IF(F$24-B45&gt;0,F$24-C44,0))</f>
        <v>0</v>
      </c>
      <c r="E45" s="52">
        <v>0.15</v>
      </c>
      <c r="F45" s="37">
        <f t="shared" ref="F45:F47" si="1">D45*E45</f>
        <v>0</v>
      </c>
    </row>
    <row r="46" spans="1:9" customFormat="1" ht="20.25" customHeight="1" x14ac:dyDescent="0.35">
      <c r="A46" s="10"/>
      <c r="B46" s="38">
        <v>1800000.01</v>
      </c>
      <c r="C46" s="38">
        <v>3600000</v>
      </c>
      <c r="D46" s="39">
        <f t="shared" si="0"/>
        <v>0</v>
      </c>
      <c r="E46" s="52">
        <v>0.3</v>
      </c>
      <c r="F46" s="37">
        <f t="shared" si="1"/>
        <v>0</v>
      </c>
    </row>
    <row r="47" spans="1:9" customFormat="1" ht="20.25" customHeight="1" x14ac:dyDescent="0.35">
      <c r="A47" s="10"/>
      <c r="B47" s="38">
        <v>3600000.01</v>
      </c>
      <c r="C47" s="40" t="s">
        <v>4</v>
      </c>
      <c r="D47" s="39">
        <f t="shared" si="0"/>
        <v>0</v>
      </c>
      <c r="E47" s="52">
        <v>0.4</v>
      </c>
      <c r="F47" s="37">
        <f t="shared" si="1"/>
        <v>0</v>
      </c>
    </row>
    <row r="48" spans="1:9" customFormat="1" ht="20.25" customHeight="1" thickBot="1" x14ac:dyDescent="0.55000000000000004">
      <c r="A48" s="10"/>
      <c r="B48" s="16"/>
      <c r="C48" s="16"/>
      <c r="D48" s="41">
        <f>SUM(D44:D47)</f>
        <v>80000</v>
      </c>
      <c r="E48" s="42"/>
      <c r="F48" s="41">
        <f>SUM(F44:F47)</f>
        <v>2400</v>
      </c>
      <c r="I48" s="43"/>
    </row>
    <row r="49" spans="1:6" customFormat="1" ht="20.25" customHeight="1" x14ac:dyDescent="0.35">
      <c r="A49" s="10"/>
    </row>
    <row r="50" spans="1:6" customFormat="1" ht="20.25" customHeight="1" x14ac:dyDescent="0.35">
      <c r="A50" s="10"/>
      <c r="D50" s="9"/>
      <c r="E50" s="9"/>
      <c r="F50" s="9"/>
    </row>
    <row r="51" spans="1:6" customFormat="1" ht="20.25" customHeight="1" x14ac:dyDescent="0.35">
      <c r="A51" s="10"/>
      <c r="D51" s="9"/>
      <c r="E51" s="9"/>
      <c r="F51" s="9"/>
    </row>
    <row r="52" spans="1:6" customFormat="1" ht="20.25" customHeight="1" x14ac:dyDescent="0.35">
      <c r="A52" s="10"/>
      <c r="D52" s="9"/>
      <c r="E52" s="9"/>
      <c r="F52" s="9"/>
    </row>
    <row r="53" spans="1:6" customFormat="1" ht="20.25" customHeight="1" x14ac:dyDescent="0.35">
      <c r="A53" s="10"/>
      <c r="D53" s="9"/>
      <c r="E53" s="9"/>
      <c r="F53" s="9"/>
    </row>
    <row r="54" spans="1:6" customFormat="1" ht="20.25" customHeight="1" x14ac:dyDescent="0.35">
      <c r="A54" s="10"/>
    </row>
    <row r="55" spans="1:6" customFormat="1" ht="20.25" customHeight="1" x14ac:dyDescent="0.35">
      <c r="A55" s="10"/>
      <c r="B55" s="64" t="s">
        <v>49</v>
      </c>
      <c r="C55" s="65"/>
      <c r="D55" s="65"/>
      <c r="E55" s="65"/>
      <c r="F55" s="65"/>
    </row>
    <row r="56" spans="1:6" customFormat="1" ht="20.25" customHeight="1" x14ac:dyDescent="0.35">
      <c r="A56" s="10"/>
      <c r="B56" s="65"/>
      <c r="C56" s="65"/>
      <c r="D56" s="65"/>
      <c r="E56" s="65"/>
      <c r="F56" s="65"/>
    </row>
    <row r="57" spans="1:6" ht="20.25" customHeight="1" x14ac:dyDescent="0.3">
      <c r="B57" s="65"/>
      <c r="C57" s="65"/>
      <c r="D57" s="65"/>
      <c r="E57" s="65"/>
      <c r="F57" s="65"/>
    </row>
    <row r="58" spans="1:6" ht="20.25" customHeight="1" x14ac:dyDescent="0.3">
      <c r="B58" s="65"/>
      <c r="C58" s="65"/>
      <c r="D58" s="65"/>
      <c r="E58" s="65"/>
      <c r="F58" s="65"/>
    </row>
    <row r="59" spans="1:6" ht="20.25" customHeight="1" x14ac:dyDescent="0.3">
      <c r="B59" s="65"/>
      <c r="C59" s="65"/>
      <c r="D59" s="65"/>
      <c r="E59" s="65"/>
      <c r="F59" s="65"/>
    </row>
    <row r="60" spans="1:6" x14ac:dyDescent="0.3">
      <c r="B60" s="65"/>
      <c r="C60" s="65"/>
      <c r="D60" s="65"/>
      <c r="E60" s="65"/>
      <c r="F60" s="65"/>
    </row>
  </sheetData>
  <sheetProtection algorithmName="SHA-512" hashValue="4qIjquMXDfy6F1kFn2eBNNAwFh4QTYNYeJGxulHhYXeW7Z2+Cwcqu8fep/7T1s+bVf/x1DVAz5LXXhPjTCUvBQ==" saltValue="/RnCnYfDId0mbbknP/K1uw==" spinCount="100000" sheet="1" objects="1" scenarios="1"/>
  <mergeCells count="5">
    <mergeCell ref="B42:C42"/>
    <mergeCell ref="D42:D43"/>
    <mergeCell ref="E42:E43"/>
    <mergeCell ref="F42:F43"/>
    <mergeCell ref="B55:F60"/>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A1FA13C-787C-4B5F-B406-4912876BB2B8}"/>
</file>

<file path=customXml/itemProps2.xml><?xml version="1.0" encoding="utf-8"?>
<ds:datastoreItem xmlns:ds="http://schemas.openxmlformats.org/officeDocument/2006/customXml" ds:itemID="{371FF437-4C38-461C-ACEF-76F258C49953}"/>
</file>

<file path=customXml/itemProps3.xml><?xml version="1.0" encoding="utf-8"?>
<ds:datastoreItem xmlns:ds="http://schemas.openxmlformats.org/officeDocument/2006/customXml" ds:itemID="{4E9A6BD8-E58F-4FFF-9F9F-64F6D96D4E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 FC</vt:lpstr>
      <vt:lpstr>Monthly Calc USD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2021-02-08T13:43:29Z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