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AFRICA/Swaziland/"/>
    </mc:Choice>
  </mc:AlternateContent>
  <xr:revisionPtr revIDLastSave="0" documentId="8_{9AE2027A-8E40-4A17-B522-520B9315E40B}" xr6:coauthVersionLast="45" xr6:coauthVersionMax="45" xr10:uidLastSave="{00000000-0000-0000-0000-000000000000}"/>
  <bookViews>
    <workbookView xWindow="-120" yWindow="-120" windowWidth="29040" windowHeight="15840" tabRatio="835" xr2:uid="{00000000-000D-0000-FFFF-FFFF00000000}"/>
  </bookViews>
  <sheets>
    <sheet name="YTD Tax Calc"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5" i="9" l="1"/>
  <c r="C76" i="9" s="1"/>
  <c r="C24" i="9"/>
  <c r="C21" i="9"/>
  <c r="C26" i="9" l="1"/>
  <c r="C74" i="9" l="1"/>
  <c r="C75" i="9" s="1"/>
  <c r="C77" i="9" s="1"/>
  <c r="C78" i="9" s="1"/>
  <c r="C97" i="9" s="1"/>
  <c r="C90" i="9"/>
  <c r="C79" i="9"/>
  <c r="C81" i="9" s="1"/>
  <c r="C82" i="9" s="1"/>
  <c r="C83" i="9" s="1"/>
  <c r="C98" i="9" s="1"/>
  <c r="C104" i="9"/>
  <c r="C86" i="9"/>
  <c r="C85" i="9"/>
  <c r="C20" i="9"/>
  <c r="C67" i="9"/>
  <c r="C66" i="9"/>
  <c r="C18" i="9"/>
  <c r="C65" i="9"/>
  <c r="C55" i="9" l="1"/>
  <c r="C57" i="9" s="1"/>
  <c r="C43" i="9"/>
  <c r="C33" i="9"/>
  <c r="C68" i="9"/>
  <c r="C44" i="9" l="1"/>
  <c r="C45" i="9" s="1"/>
  <c r="C34" i="9"/>
  <c r="C89" i="9"/>
  <c r="C71" i="9" l="1"/>
  <c r="C35" i="9"/>
  <c r="C91" i="9" l="1"/>
  <c r="C58" i="9" l="1"/>
  <c r="C22" i="9"/>
  <c r="C38" i="9" l="1"/>
  <c r="C39" i="9" s="1"/>
  <c r="C40" i="9" s="1"/>
  <c r="C41" i="9" s="1"/>
  <c r="C48" i="9"/>
  <c r="C28" i="9"/>
  <c r="C56" i="9"/>
  <c r="C72" i="9" s="1"/>
  <c r="C49" i="9" l="1"/>
  <c r="C50" i="9"/>
  <c r="C29" i="9"/>
  <c r="C59" i="9"/>
  <c r="C73" i="9" s="1"/>
  <c r="C84" i="9" s="1"/>
  <c r="C100" i="9" s="1"/>
  <c r="C51" i="9"/>
  <c r="C93" i="9" s="1"/>
  <c r="C70" i="9" l="1"/>
  <c r="C95" i="9"/>
  <c r="C30" i="9"/>
  <c r="C94" i="9"/>
  <c r="C87" i="9"/>
  <c r="C52" i="9"/>
  <c r="C53" i="9" s="1"/>
  <c r="C96" i="9" l="1"/>
  <c r="C99" i="9" s="1"/>
  <c r="C101" i="9" s="1"/>
  <c r="C31" i="9"/>
  <c r="C102" i="9"/>
  <c r="C103" i="9" l="1"/>
  <c r="C105" i="9" s="1"/>
  <c r="C61" i="9" s="1"/>
</calcChain>
</file>

<file path=xl/sharedStrings.xml><?xml version="1.0" encoding="utf-8"?>
<sst xmlns="http://schemas.openxmlformats.org/spreadsheetml/2006/main" count="204" uniqueCount="105">
  <si>
    <r>
      <rPr>
        <i/>
        <sz val="10"/>
        <color theme="0" tint="-0.249977111117893"/>
        <rFont val="Arial"/>
        <family val="2"/>
      </rPr>
      <t>Notes</t>
    </r>
    <r>
      <rPr>
        <i/>
        <sz val="10"/>
        <color rgb="FF63666A"/>
        <rFont val="Arial"/>
        <family val="2"/>
      </rPr>
      <t xml:space="preserve">
</t>
    </r>
  </si>
  <si>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</si>
  <si>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</si>
  <si>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</si>
  <si>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</si>
  <si>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</si>
  <si>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</si>
  <si>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</si>
  <si>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</si>
  <si>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</si>
  <si>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</si>
  <si>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</si>
  <si>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</si>
  <si>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</si>
  <si>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</si>
  <si>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</si>
  <si>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</si>
  <si>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</si>
  <si>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</si>
  <si>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</si>
  <si>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</si>
  <si>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</si>
  <si>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</si>
  <si>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</si>
  <si>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</si>
  <si>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</si>
  <si>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</si>
  <si>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</si>
  <si>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</si>
  <si>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</si>
  <si>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</si>
  <si>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</si>
  <si>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</si>
  <si>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</si>
  <si>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</si>
  <si>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</si>
  <si>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</si>
  <si>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</si>
  <si>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</si>
  <si>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 xml:space="preserve">PAYE on YTD+ rem (excluding periodics) </t>
  </si>
  <si>
    <t>Year to date taxable remuneration</t>
  </si>
  <si>
    <t>annualised taxable remuneration</t>
  </si>
  <si>
    <t xml:space="preserve">Year to date PAYE paid </t>
  </si>
  <si>
    <t>For example annual bonus</t>
  </si>
  <si>
    <r>
      <t xml:space="preserve">Enter the applicable </t>
    </r>
    <r>
      <rPr>
        <b/>
        <sz val="11"/>
        <color rgb="FFFF0000"/>
        <rFont val="Calibri"/>
        <family val="2"/>
        <scheme val="minor"/>
      </rPr>
      <t>Y+</t>
    </r>
    <r>
      <rPr>
        <b/>
        <sz val="11"/>
        <rFont val="Calibri"/>
        <family val="2"/>
        <scheme val="minor"/>
      </rPr>
      <t xml:space="preserve">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</si>
  <si>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E</t>
  </si>
  <si>
    <t xml:space="preserve">Annual tax tables </t>
  </si>
  <si>
    <t>Employee age</t>
  </si>
  <si>
    <t>Days in the tax year</t>
  </si>
  <si>
    <t>Y+ taxable earnings</t>
  </si>
  <si>
    <t>Y+ taxable fringe benefits</t>
  </si>
  <si>
    <t>Y+ taxable company contributions</t>
  </si>
  <si>
    <t>Y+ tax deductions</t>
  </si>
  <si>
    <t>Y+ periodic earnings</t>
  </si>
  <si>
    <t>Y+ provident fund contributions</t>
  </si>
  <si>
    <t>Y+ tax paid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</si>
  <si>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</si>
  <si>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</si>
  <si>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</si>
  <si>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</si>
  <si>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</si>
  <si>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</si>
  <si>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</si>
  <si>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</si>
  <si>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</si>
  <si>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</si>
  <si>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</si>
  <si>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</si>
  <si>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</si>
  <si>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</si>
  <si>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</si>
  <si>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</si>
  <si>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</si>
  <si>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</si>
  <si>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Number of days employed</t>
  </si>
  <si>
    <t>Rabates</t>
  </si>
  <si>
    <t>younger than 60</t>
  </si>
  <si>
    <t>10% of the amount contributes towards a provident fund limited to E360 per annum</t>
  </si>
  <si>
    <t>60 and older</t>
  </si>
  <si>
    <t>© Copyright 2021 by Sage South Africa, a division of Sage South Africa (Pty) Ltd hereinafter referred to as “Sage”, under the Copyright Law of the Republic of South Africa.</t>
  </si>
  <si>
    <t>Non-executive director/member of statutory board</t>
  </si>
  <si>
    <t>Part-time employee</t>
  </si>
  <si>
    <t>Employee contribution to ENPF + employee contribution towards approved pension fund (limited to  the statutory limits)</t>
  </si>
  <si>
    <t>Tax already paid for the year excluding current period (does not include additional tax)</t>
  </si>
  <si>
    <t>Part-time employees tax tables</t>
  </si>
  <si>
    <t>When applying these rates the rebates should not be taken into account</t>
  </si>
  <si>
    <t>If director = 1</t>
  </si>
  <si>
    <t>If part-time = 1</t>
  </si>
  <si>
    <t>Director</t>
  </si>
  <si>
    <t>Normal</t>
  </si>
  <si>
    <t>Part-time</t>
  </si>
  <si>
    <t>Tax on periodics</t>
  </si>
  <si>
    <t>tax on periodics</t>
  </si>
  <si>
    <t>SUM OF ABOVE</t>
  </si>
  <si>
    <t>part-time employee = 1</t>
  </si>
  <si>
    <t>REBATE FOR PART-TIME</t>
  </si>
  <si>
    <t>Tax on Annual equivalent including periodics</t>
  </si>
  <si>
    <t>Mandatory field - type in employee's age for the tax year</t>
  </si>
  <si>
    <t>Mandatory field - Enter the number of days employed during the tax year</t>
  </si>
  <si>
    <t>Mandatory field - Enter the number of days in the tax year (365/366)</t>
  </si>
  <si>
    <t>Employee contribution towards approved provident fund (excluding ENPF). Limited rebate will automatically be applied.</t>
  </si>
  <si>
    <t>HIDE</t>
  </si>
  <si>
    <t>YTD/Annual PAYE calculation: Swaziland/Eswatini (July 2020 - June 2021)</t>
  </si>
  <si>
    <r>
      <t>Mandatory field - Select Yes or No from list (</t>
    </r>
    <r>
      <rPr>
        <b/>
        <i/>
        <sz val="9"/>
        <rFont val="Calibri"/>
        <family val="2"/>
        <scheme val="minor"/>
      </rPr>
      <t>does not include</t>
    </r>
    <r>
      <rPr>
        <i/>
        <sz val="9"/>
        <rFont val="Calibri"/>
        <family val="2"/>
        <scheme val="minor"/>
      </rPr>
      <t xml:space="preserve"> non-executive director/member of statutory board)</t>
    </r>
  </si>
  <si>
    <t>Mandatory field - Select Yes or No from list (taxed at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</si>
</sst>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i/>
      <sz val="10"/>
      <color theme="0" tint="-0.249977111117893"/>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11"/>
      <name val="Calibri"/>
      <family val="2"/>
      <scheme val="minor"/>
    </font>
    <font>
      <sz val="9"/>
      <name val="Calibri"/>
      <family val="2"/>
      <scheme val="minor"/>
    </font>
    <font>
      <sz val="9"/>
      <color rgb="FF63666A"/>
      <name val="Calibri"/>
      <family val="2"/>
      <scheme val="minor"/>
    </font>
    <font>
      <sz val="9"/>
      <color theme="1"/>
      <name val="Calibri"/>
      <family val="2"/>
      <scheme val="minor"/>
    </font>
    <font>
      <sz val="10"/>
      <name val="Calibri"/>
      <family val="2"/>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double">
        <color indexed="64"/>
      </bottom>
      <diagonal/>
    </border>
    <border>
      <left/>
      <right/>
      <top style="thin">
        <color indexed="64"/>
      </top>
      <bottom style="medium">
        <color indexed="64"/>
      </bottom>
      <diagonal/>
    </border>
    <border>
      <left/>
      <right/>
      <top style="thin">
        <color indexed="64"/>
      </top>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4"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2">
    <xf numFmtId="0" fontId="0" fillId="0" borderId="0" xfId="0"/>
    <xf numFmtId="0" fontId="6" fillId="0" borderId="0" xfId="0" applyFont="1"/>
    <xf numFmtId="0" fontId="7" fillId="0" borderId="0" xfId="0" applyFont="1"/>
    <xf numFmtId="0" fontId="7" fillId="0" borderId="1" xfId="0" applyFont="1" applyBorder="1"/>
    <xf numFmtId="0" fontId="8" fillId="0" borderId="0" xfId="0" applyFont="1"/>
    <xf numFmtId="165" fontId="11" fillId="0" borderId="0" xfId="1" applyFont="1" applyAlignment="1">
      <alignment horizontal="center"/>
    </xf>
    <xf numFmtId="165" fontId="12" fillId="0" borderId="0" xfId="1" applyFont="1" applyAlignment="1">
      <alignment horizontal="center"/>
    </xf>
    <xf numFmtId="0" fontId="13"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6" fillId="0" borderId="1" xfId="0" applyFont="1" applyBorder="1"/>
    <xf numFmtId="0" fontId="7" fillId="0" borderId="1" xfId="13" applyFont="1" applyBorder="1"/>
    <xf numFmtId="0" fontId="15" fillId="0" borderId="0" xfId="0" applyFont="1" applyAlignment="1">
      <alignment horizontal="center" vertical="top" wrapText="1"/>
    </xf>
    <xf numFmtId="1" fontId="0" fillId="0" borderId="0" xfId="0" applyNumberFormat="1"/>
    <xf numFmtId="0" fontId="17" fillId="0" borderId="0" xfId="0" applyFont="1"/>
    <xf numFmtId="0" fontId="16" fillId="0" borderId="1" xfId="0" applyFont="1" applyBorder="1" applyAlignment="1">
      <alignment horizontal="center"/>
    </xf>
    <xf numFmtId="0" fontId="16" fillId="0" borderId="1" xfId="0" applyFont="1" applyBorder="1"/>
    <xf numFmtId="0" fontId="16" fillId="0" borderId="0" xfId="0" applyFont="1"/>
    <xf numFmtId="0" fontId="20" fillId="0" borderId="1" xfId="0" applyFont="1" applyBorder="1"/>
    <xf numFmtId="0" fontId="17" fillId="0" borderId="0" xfId="0" applyFont="1" applyAlignment="1">
      <alignment horizontal="left" wrapText="1"/>
    </xf>
    <xf numFmtId="0" fontId="17" fillId="0" borderId="0" xfId="0" applyFont="1" applyAlignment="1">
      <alignment horizontal="left"/>
    </xf>
    <xf numFmtId="0" fontId="28" fillId="0" borderId="0" xfId="0" applyFont="1" applyAlignment="1">
      <alignment vertical="center"/>
    </xf>
    <xf numFmtId="0" fontId="16" fillId="3" borderId="1" xfId="0" applyFont="1" applyFill="1" applyBorder="1" applyAlignment="1">
      <alignment horizontal="left"/>
    </xf>
    <xf numFmtId="165" fontId="27" fillId="3" borderId="1" xfId="1" applyFont="1" applyFill="1" applyBorder="1"/>
    <xf numFmtId="0" fontId="27" fillId="0" borderId="1" xfId="0" applyFont="1" applyBorder="1"/>
    <xf numFmtId="165" fontId="27" fillId="0" borderId="1" xfId="1" applyFont="1" applyBorder="1"/>
    <xf numFmtId="166" fontId="27" fillId="0" borderId="1" xfId="1" applyNumberFormat="1" applyFont="1" applyBorder="1"/>
    <xf numFmtId="165" fontId="17" fillId="0" borderId="1" xfId="1" applyFont="1" applyBorder="1"/>
    <xf numFmtId="0" fontId="16" fillId="3" borderId="1" xfId="0" applyFont="1" applyFill="1" applyBorder="1"/>
    <xf numFmtId="0" fontId="18" fillId="3" borderId="1" xfId="0" applyFont="1" applyFill="1" applyBorder="1"/>
    <xf numFmtId="0" fontId="27" fillId="0" borderId="0" xfId="0" applyFont="1"/>
    <xf numFmtId="165" fontId="27" fillId="0" borderId="0" xfId="1" applyFont="1"/>
    <xf numFmtId="0" fontId="29" fillId="0" borderId="1" xfId="0" applyFont="1" applyBorder="1"/>
    <xf numFmtId="165" fontId="29" fillId="0" borderId="1" xfId="1" applyFont="1" applyBorder="1"/>
    <xf numFmtId="165" fontId="27" fillId="0" borderId="2" xfId="1" applyFont="1" applyBorder="1"/>
    <xf numFmtId="165" fontId="18" fillId="3" borderId="6" xfId="1" applyFont="1" applyFill="1" applyBorder="1"/>
    <xf numFmtId="164" fontId="17" fillId="0" borderId="0" xfId="1" applyNumberFormat="1" applyFont="1"/>
    <xf numFmtId="0" fontId="30" fillId="0" borderId="1" xfId="0" applyFont="1" applyBorder="1"/>
    <xf numFmtId="0" fontId="17" fillId="0" borderId="0" xfId="0" applyFont="1" applyFill="1" applyAlignment="1">
      <alignment horizontal="left" wrapText="1"/>
    </xf>
    <xf numFmtId="0" fontId="30" fillId="0" borderId="0" xfId="0" applyFont="1" applyBorder="1"/>
    <xf numFmtId="0" fontId="22" fillId="0" borderId="1" xfId="0" applyFont="1" applyBorder="1"/>
    <xf numFmtId="165" fontId="22" fillId="4" borderId="1" xfId="1" applyFont="1" applyFill="1" applyBorder="1" applyProtection="1">
      <protection locked="0"/>
    </xf>
    <xf numFmtId="167" fontId="22" fillId="0" borderId="1" xfId="1" applyNumberFormat="1" applyFont="1" applyBorder="1"/>
    <xf numFmtId="0" fontId="7" fillId="0" borderId="0" xfId="0" applyFont="1" applyBorder="1"/>
    <xf numFmtId="166" fontId="7" fillId="0" borderId="1" xfId="0" applyNumberFormat="1" applyFont="1" applyBorder="1"/>
    <xf numFmtId="0" fontId="9" fillId="6" borderId="0" xfId="0" applyFont="1" applyFill="1"/>
    <xf numFmtId="166" fontId="8" fillId="6" borderId="0" xfId="1" applyNumberFormat="1" applyFont="1" applyFill="1"/>
    <xf numFmtId="165" fontId="22" fillId="0" borderId="1" xfId="1" applyFont="1" applyFill="1" applyBorder="1" applyAlignment="1" applyProtection="1">
      <alignment wrapText="1"/>
    </xf>
    <xf numFmtId="165" fontId="22" fillId="0" borderId="0" xfId="1" applyFont="1" applyFill="1" applyBorder="1" applyAlignment="1" applyProtection="1">
      <alignment wrapText="1"/>
    </xf>
    <xf numFmtId="49" fontId="23" fillId="0" borderId="0" xfId="1" applyNumberFormat="1" applyFont="1" applyBorder="1" applyAlignment="1"/>
    <xf numFmtId="49" fontId="23" fillId="0" borderId="0" xfId="0" applyNumberFormat="1" applyFont="1" applyBorder="1" applyAlignment="1">
      <alignment horizontal="right"/>
    </xf>
    <xf numFmtId="165" fontId="22" fillId="0" borderId="7" xfId="1" applyFont="1" applyFill="1" applyBorder="1" applyAlignment="1" applyProtection="1">
      <alignment wrapText="1"/>
    </xf>
    <xf numFmtId="0" fontId="19" fillId="0" borderId="0" xfId="0" applyFont="1" applyBorder="1"/>
    <xf numFmtId="165" fontId="19" fillId="0" borderId="8" xfId="1" applyFont="1" applyBorder="1"/>
    <xf numFmtId="49" fontId="26" fillId="0" borderId="1" xfId="1" applyNumberFormat="1" applyFont="1" applyBorder="1" applyAlignment="1"/>
    <xf numFmtId="0" fontId="16" fillId="6" borderId="1" xfId="0" applyFont="1" applyFill="1" applyBorder="1"/>
    <xf numFmtId="0" fontId="27" fillId="6" borderId="1" xfId="0" applyFont="1" applyFill="1" applyBorder="1"/>
    <xf numFmtId="165" fontId="27" fillId="6" borderId="1" xfId="1" applyFont="1" applyFill="1" applyBorder="1"/>
    <xf numFmtId="165" fontId="27" fillId="0" borderId="1" xfId="1" applyFont="1" applyFill="1" applyBorder="1"/>
    <xf numFmtId="167" fontId="27" fillId="6" borderId="1" xfId="1" applyNumberFormat="1" applyFont="1" applyFill="1" applyBorder="1"/>
    <xf numFmtId="167" fontId="5" fillId="4" borderId="1" xfId="1" applyNumberFormat="1" applyFill="1" applyBorder="1" applyProtection="1">
      <protection locked="0"/>
    </xf>
    <xf numFmtId="1" fontId="26" fillId="4" borderId="1" xfId="0" applyNumberFormat="1" applyFont="1" applyFill="1" applyBorder="1" applyAlignment="1" applyProtection="1">
      <alignment horizontal="right"/>
      <protection locked="0"/>
    </xf>
    <xf numFmtId="0" fontId="9" fillId="4" borderId="0" xfId="0" applyFont="1" applyFill="1"/>
    <xf numFmtId="164" fontId="8" fillId="4" borderId="0" xfId="1" applyNumberFormat="1" applyFont="1" applyFill="1"/>
    <xf numFmtId="166" fontId="8" fillId="4" borderId="0" xfId="1" applyNumberFormat="1" applyFont="1" applyFill="1"/>
    <xf numFmtId="164" fontId="8" fillId="6" borderId="0" xfId="1" applyNumberFormat="1" applyFont="1" applyFill="1"/>
    <xf numFmtId="0" fontId="9" fillId="7" borderId="0" xfId="0" applyFont="1" applyFill="1"/>
    <xf numFmtId="164" fontId="8" fillId="7" borderId="0" xfId="1" applyNumberFormat="1" applyFont="1" applyFill="1"/>
    <xf numFmtId="0" fontId="9" fillId="8" borderId="0" xfId="0" applyFont="1" applyFill="1"/>
    <xf numFmtId="164" fontId="8" fillId="8" borderId="0" xfId="1" applyNumberFormat="1" applyFont="1" applyFill="1"/>
    <xf numFmtId="166" fontId="8" fillId="8" borderId="0" xfId="1" applyNumberFormat="1" applyFont="1" applyFill="1"/>
    <xf numFmtId="165" fontId="18" fillId="0" borderId="1" xfId="1" applyFont="1" applyBorder="1"/>
    <xf numFmtId="165" fontId="21" fillId="5" borderId="3" xfId="1" applyFont="1" applyFill="1" applyBorder="1" applyAlignment="1">
      <alignment horizontal="center" vertical="center"/>
    </xf>
    <xf numFmtId="165" fontId="21" fillId="5" borderId="4" xfId="1" applyFont="1" applyFill="1" applyBorder="1" applyAlignment="1">
      <alignment horizontal="center" vertical="center"/>
    </xf>
    <xf numFmtId="165" fontId="21" fillId="5" borderId="5" xfId="1" applyFont="1" applyFill="1" applyBorder="1" applyAlignment="1">
      <alignment horizontal="center" vertical="center"/>
    </xf>
    <xf numFmtId="0" fontId="28" fillId="0" borderId="0" xfId="0" applyFont="1" applyAlignment="1">
      <alignment horizontal="left" vertical="top" wrapText="1"/>
    </xf>
    <xf numFmtId="0" fontId="7" fillId="0" borderId="9" xfId="0" applyFont="1" applyBorder="1" applyAlignment="1">
      <alignment horizontal="left" wrapText="1"/>
    </xf>
    <xf numFmtId="0" fontId="7" fillId="0" borderId="0" xfId="0" applyFont="1" applyAlignment="1">
      <alignment horizontal="left"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552239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31066</xdr:colOff>
      <xdr:row>0</xdr:row>
      <xdr:rowOff>90854</xdr:rowOff>
    </xdr:from>
    <xdr:to>
      <xdr:col>2</xdr:col>
      <xdr:colOff>4591</xdr:colOff>
      <xdr:row>4</xdr:row>
      <xdr:rowOff>537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6" y="90854"/>
          <a:ext cx="1131765" cy="42784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130"/>
  <sheetViews>
    <sheetView showGridLines="0" showRowColHeaders="0" tabSelected="1" showWhiteSpace="0" zoomScaleNormal="100" workbookViewId="0">
      <selection activeCell="C11" sqref="C11"/>
    </sheetView>
  </sheetViews>
  <sheetFormatPr defaultColWidth="0" defaultRowHeight="12" x14ac:dyDescent="0.2"/>
  <cols>
    <col min="1" max="1" width="5.28515625" style="7" customWidth="1"/>
    <col min="2" max="2" width="54.140625" style="2" customWidth="1"/>
    <col min="3" max="3" width="19.7109375" style="11" customWidth="1"/>
    <col min="4" max="4" width="2.7109375" style="2" customWidth="1"/>
    <col min="5" max="5" width="87.140625" style="4" customWidth="1"/>
    <col min="6" max="16383" width="9.140625" style="2" hidden="1"/>
    <col min="16384" max="16384" width="4.7109375" style="2" hidden="1" customWidth="1"/>
  </cols>
  <sheetData>
    <row r="1" spans="1:5" ht="46.9" customHeight="1" x14ac:dyDescent="0.2">
      <c r="B1" s="12"/>
    </row>
    <row r="2" spans="1:5" ht="30" customHeight="1" x14ac:dyDescent="0.2">
      <c r="A2" s="76" t="s">
        <v>102</v>
      </c>
      <c r="B2" s="77"/>
      <c r="C2" s="78"/>
    </row>
    <row r="3" spans="1:5" x14ac:dyDescent="0.2">
      <c r="A3" s="5"/>
      <c r="B3" s="6"/>
      <c r="C3" s="6"/>
    </row>
    <row r="4" spans="1:5" ht="15" customHeight="1" x14ac:dyDescent="0.25">
      <c r="A4" s="5"/>
      <c r="B4" s="53" t="s">
        <v>44</v>
      </c>
      <c r="C4" s="54" t="s">
        <v>45</v>
      </c>
      <c r="E4" s="16" t="s">
        <v>0</v>
      </c>
    </row>
    <row r="5" spans="1:5" ht="15" customHeight="1" x14ac:dyDescent="0.25">
      <c r="A5" s="5"/>
      <c r="B5" s="58" t="s">
        <v>47</v>
      </c>
      <c r="C5" s="65">
        <v>50</v>
      </c>
      <c r="E5" s="24" t="s">
        <v>97</v>
      </c>
    </row>
    <row r="6" spans="1:5" ht="15" customHeight="1" x14ac:dyDescent="0.25">
      <c r="A6" s="5"/>
      <c r="B6" s="58" t="s">
        <v>80</v>
      </c>
      <c r="C6" s="65" t="s">
        <v>32</v>
      </c>
      <c r="E6" s="24" t="s">
        <v>104</v>
      </c>
    </row>
    <row r="7" spans="1:5" ht="15" customHeight="1" x14ac:dyDescent="0.25">
      <c r="A7" s="5"/>
      <c r="B7" s="58" t="s">
        <v>81</v>
      </c>
      <c r="C7" s="65" t="s">
        <v>32</v>
      </c>
      <c r="E7" s="24" t="s">
        <v>103</v>
      </c>
    </row>
    <row r="8" spans="1:5" ht="15" customHeight="1" x14ac:dyDescent="0.2">
      <c r="B8" s="41" t="s">
        <v>74</v>
      </c>
      <c r="C8" s="64">
        <v>365</v>
      </c>
      <c r="E8" s="24" t="s">
        <v>98</v>
      </c>
    </row>
    <row r="9" spans="1:5" ht="15" customHeight="1" x14ac:dyDescent="0.2">
      <c r="B9" s="41" t="s">
        <v>48</v>
      </c>
      <c r="C9" s="64">
        <v>365</v>
      </c>
      <c r="E9" s="24" t="s">
        <v>99</v>
      </c>
    </row>
    <row r="10" spans="1:5" ht="15" customHeight="1" x14ac:dyDescent="0.2">
      <c r="B10" s="41" t="s">
        <v>49</v>
      </c>
      <c r="C10" s="45">
        <v>50000</v>
      </c>
      <c r="E10" s="23"/>
    </row>
    <row r="11" spans="1:5" ht="15" customHeight="1" x14ac:dyDescent="0.2">
      <c r="B11" s="41" t="s">
        <v>50</v>
      </c>
      <c r="C11" s="45"/>
      <c r="E11" s="42"/>
    </row>
    <row r="12" spans="1:5" ht="15" customHeight="1" x14ac:dyDescent="0.2">
      <c r="B12" s="41" t="s">
        <v>51</v>
      </c>
      <c r="C12" s="45"/>
      <c r="E12" s="24"/>
    </row>
    <row r="13" spans="1:5" ht="24" x14ac:dyDescent="0.2">
      <c r="B13" s="41" t="s">
        <v>52</v>
      </c>
      <c r="C13" s="45"/>
      <c r="E13" s="23" t="s">
        <v>82</v>
      </c>
    </row>
    <row r="14" spans="1:5" ht="15" customHeight="1" x14ac:dyDescent="0.2">
      <c r="B14" s="41" t="s">
        <v>53</v>
      </c>
      <c r="C14" s="45"/>
      <c r="E14" s="24" t="s">
        <v>43</v>
      </c>
    </row>
    <row r="15" spans="1:5" ht="15" customHeight="1" x14ac:dyDescent="0.2">
      <c r="B15" s="41" t="s">
        <v>54</v>
      </c>
      <c r="C15" s="45"/>
      <c r="E15" s="24" t="s">
        <v>100</v>
      </c>
    </row>
    <row r="16" spans="1:5" ht="15" customHeight="1" x14ac:dyDescent="0.2">
      <c r="B16" s="41" t="s">
        <v>55</v>
      </c>
      <c r="C16" s="45"/>
      <c r="E16" s="24" t="s">
        <v>83</v>
      </c>
    </row>
    <row r="17" spans="1:5" ht="15" customHeight="1" x14ac:dyDescent="0.2">
      <c r="B17" s="43"/>
      <c r="C17" s="52"/>
      <c r="E17" s="24"/>
    </row>
    <row r="18" spans="1:5" ht="15" customHeight="1" thickBot="1" x14ac:dyDescent="0.25">
      <c r="B18" s="41" t="s">
        <v>36</v>
      </c>
      <c r="C18" s="55">
        <f>C10+C11+C12-C13+C14</f>
        <v>50000</v>
      </c>
      <c r="E18" s="24"/>
    </row>
    <row r="19" spans="1:5" ht="15" customHeight="1" thickTop="1" x14ac:dyDescent="0.2">
      <c r="B19" s="43"/>
      <c r="C19" s="52"/>
      <c r="E19" s="24"/>
    </row>
    <row r="20" spans="1:5" ht="15" customHeight="1" x14ac:dyDescent="0.2">
      <c r="B20" s="41" t="s">
        <v>37</v>
      </c>
      <c r="C20" s="51">
        <f>(C10+C11+C12-C13)/C8*C9</f>
        <v>50000</v>
      </c>
      <c r="E20" s="24"/>
    </row>
    <row r="21" spans="1:5" ht="15" customHeight="1" x14ac:dyDescent="0.2">
      <c r="B21" s="44" t="s">
        <v>35</v>
      </c>
      <c r="C21" s="46">
        <f>C14</f>
        <v>0</v>
      </c>
    </row>
    <row r="22" spans="1:5" ht="16.149999999999999" customHeight="1" x14ac:dyDescent="0.2">
      <c r="B22" s="44" t="s">
        <v>38</v>
      </c>
      <c r="C22" s="46">
        <f>C20+C21</f>
        <v>50000</v>
      </c>
    </row>
    <row r="23" spans="1:5" ht="15" customHeight="1" x14ac:dyDescent="0.2">
      <c r="B23" s="8"/>
      <c r="C23" s="9"/>
    </row>
    <row r="24" spans="1:5" ht="15" hidden="1" customHeight="1" x14ac:dyDescent="0.2">
      <c r="A24" s="7" t="s">
        <v>101</v>
      </c>
      <c r="B24" s="70" t="s">
        <v>86</v>
      </c>
      <c r="C24" s="71">
        <f>IF(C6="Yes",1,0)</f>
        <v>0</v>
      </c>
    </row>
    <row r="25" spans="1:5" ht="15" hidden="1" customHeight="1" x14ac:dyDescent="0.2">
      <c r="A25" s="7" t="s">
        <v>101</v>
      </c>
      <c r="B25" s="70" t="s">
        <v>87</v>
      </c>
      <c r="C25" s="71">
        <f>IF(C7="Yes",1,0)</f>
        <v>0</v>
      </c>
    </row>
    <row r="26" spans="1:5" ht="15" hidden="1" customHeight="1" x14ac:dyDescent="0.2">
      <c r="A26" s="7" t="s">
        <v>101</v>
      </c>
      <c r="B26" s="70" t="s">
        <v>93</v>
      </c>
      <c r="C26" s="71">
        <f>C24+C25</f>
        <v>0</v>
      </c>
    </row>
    <row r="27" spans="1:5" ht="15" hidden="1" customHeight="1" x14ac:dyDescent="0.2">
      <c r="A27" s="7" t="s">
        <v>101</v>
      </c>
      <c r="B27" s="72" t="s">
        <v>88</v>
      </c>
      <c r="C27" s="73"/>
    </row>
    <row r="28" spans="1:5" ht="15" hidden="1" customHeight="1" x14ac:dyDescent="0.2">
      <c r="A28" s="7" t="s">
        <v>101</v>
      </c>
      <c r="B28" s="72" t="s">
        <v>56</v>
      </c>
      <c r="C28" s="74">
        <f>IF(C24=1,C22,0)</f>
        <v>0</v>
      </c>
    </row>
    <row r="29" spans="1:5" ht="15" hidden="1" customHeight="1" x14ac:dyDescent="0.2">
      <c r="A29" s="7" t="s">
        <v>101</v>
      </c>
      <c r="B29" s="72" t="s">
        <v>29</v>
      </c>
      <c r="C29" s="74">
        <f>IF(C28&gt;0,0.33,0)</f>
        <v>0</v>
      </c>
    </row>
    <row r="30" spans="1:5" ht="15" hidden="1" customHeight="1" x14ac:dyDescent="0.2">
      <c r="A30" s="7" t="s">
        <v>101</v>
      </c>
      <c r="B30" s="72" t="s">
        <v>60</v>
      </c>
      <c r="C30" s="74">
        <f>C28*C29</f>
        <v>0</v>
      </c>
    </row>
    <row r="31" spans="1:5" ht="15" hidden="1" customHeight="1" x14ac:dyDescent="0.2">
      <c r="A31" s="7" t="s">
        <v>101</v>
      </c>
      <c r="B31" s="72" t="s">
        <v>91</v>
      </c>
      <c r="C31" s="74">
        <f>C30-C35</f>
        <v>0</v>
      </c>
    </row>
    <row r="32" spans="1:5" ht="15" hidden="1" customHeight="1" x14ac:dyDescent="0.2">
      <c r="A32" s="7" t="s">
        <v>101</v>
      </c>
      <c r="B32" s="72"/>
      <c r="C32" s="74"/>
    </row>
    <row r="33" spans="1:3" ht="15" hidden="1" customHeight="1" x14ac:dyDescent="0.2">
      <c r="A33" s="7" t="s">
        <v>101</v>
      </c>
      <c r="B33" s="72" t="s">
        <v>57</v>
      </c>
      <c r="C33" s="74">
        <f>IF(C24=1,C20,0)</f>
        <v>0</v>
      </c>
    </row>
    <row r="34" spans="1:3" ht="15" hidden="1" customHeight="1" x14ac:dyDescent="0.2">
      <c r="A34" s="7" t="s">
        <v>101</v>
      </c>
      <c r="B34" s="72" t="s">
        <v>29</v>
      </c>
      <c r="C34" s="74">
        <f>IF(C33&gt;0,0.33,0)</f>
        <v>0</v>
      </c>
    </row>
    <row r="35" spans="1:3" ht="15" hidden="1" customHeight="1" x14ac:dyDescent="0.2">
      <c r="A35" s="7" t="s">
        <v>101</v>
      </c>
      <c r="B35" s="72" t="s">
        <v>61</v>
      </c>
      <c r="C35" s="74">
        <f>C33*C34</f>
        <v>0</v>
      </c>
    </row>
    <row r="36" spans="1:3" ht="15" hidden="1" customHeight="1" x14ac:dyDescent="0.2">
      <c r="A36" s="7" t="s">
        <v>101</v>
      </c>
      <c r="B36" s="8"/>
      <c r="C36" s="9"/>
    </row>
    <row r="37" spans="1:3" ht="15" hidden="1" customHeight="1" x14ac:dyDescent="0.2">
      <c r="A37" s="7" t="s">
        <v>101</v>
      </c>
      <c r="B37" s="66" t="s">
        <v>90</v>
      </c>
      <c r="C37" s="67"/>
    </row>
    <row r="38" spans="1:3" ht="15" hidden="1" customHeight="1" x14ac:dyDescent="0.2">
      <c r="A38" s="7" t="s">
        <v>101</v>
      </c>
      <c r="B38" s="66" t="s">
        <v>56</v>
      </c>
      <c r="C38" s="68">
        <f>IF(C25=1,C22,0)</f>
        <v>0</v>
      </c>
    </row>
    <row r="39" spans="1:3" ht="15" hidden="1" customHeight="1" x14ac:dyDescent="0.2">
      <c r="A39" s="7" t="s">
        <v>101</v>
      </c>
      <c r="B39" s="66" t="s">
        <v>29</v>
      </c>
      <c r="C39" s="68">
        <f>IF(C38&gt;0,LOOKUP(C38,Tax_Tables!G8:G11,Tax_Tables!H8:H11),0)</f>
        <v>0</v>
      </c>
    </row>
    <row r="40" spans="1:3" ht="15" hidden="1" customHeight="1" x14ac:dyDescent="0.2">
      <c r="A40" s="7" t="s">
        <v>101</v>
      </c>
      <c r="B40" s="66" t="s">
        <v>60</v>
      </c>
      <c r="C40" s="68">
        <f>C38*C39</f>
        <v>0</v>
      </c>
    </row>
    <row r="41" spans="1:3" ht="15" hidden="1" customHeight="1" x14ac:dyDescent="0.2">
      <c r="A41" s="7" t="s">
        <v>101</v>
      </c>
      <c r="B41" s="66" t="s">
        <v>91</v>
      </c>
      <c r="C41" s="68">
        <f>C40-C45</f>
        <v>0</v>
      </c>
    </row>
    <row r="42" spans="1:3" ht="15" hidden="1" customHeight="1" x14ac:dyDescent="0.2">
      <c r="A42" s="7" t="s">
        <v>101</v>
      </c>
      <c r="B42" s="66"/>
      <c r="C42" s="68"/>
    </row>
    <row r="43" spans="1:3" ht="15" hidden="1" customHeight="1" x14ac:dyDescent="0.2">
      <c r="A43" s="7" t="s">
        <v>101</v>
      </c>
      <c r="B43" s="66" t="s">
        <v>57</v>
      </c>
      <c r="C43" s="68">
        <f>IF(C25=1,C20,0)</f>
        <v>0</v>
      </c>
    </row>
    <row r="44" spans="1:3" ht="15" hidden="1" customHeight="1" x14ac:dyDescent="0.2">
      <c r="A44" s="7" t="s">
        <v>101</v>
      </c>
      <c r="B44" s="66" t="s">
        <v>29</v>
      </c>
      <c r="C44" s="68">
        <f>IF(C43&gt;0,LOOKUP(C43,Tax_Tables!G8:G11,Tax_Tables!H8:H11),0)</f>
        <v>0</v>
      </c>
    </row>
    <row r="45" spans="1:3" ht="15" hidden="1" customHeight="1" x14ac:dyDescent="0.2">
      <c r="A45" s="7" t="s">
        <v>101</v>
      </c>
      <c r="B45" s="66" t="s">
        <v>61</v>
      </c>
      <c r="C45" s="68">
        <f>C43*C44</f>
        <v>0</v>
      </c>
    </row>
    <row r="46" spans="1:3" ht="15" hidden="1" customHeight="1" x14ac:dyDescent="0.2">
      <c r="A46" s="7" t="s">
        <v>101</v>
      </c>
      <c r="B46" s="8"/>
      <c r="C46" s="9"/>
    </row>
    <row r="47" spans="1:3" ht="15" hidden="1" customHeight="1" x14ac:dyDescent="0.2">
      <c r="A47" s="7" t="s">
        <v>101</v>
      </c>
      <c r="B47" s="49" t="s">
        <v>89</v>
      </c>
      <c r="C47" s="69"/>
    </row>
    <row r="48" spans="1:3" ht="15" hidden="1" customHeight="1" x14ac:dyDescent="0.2">
      <c r="A48" s="7" t="s">
        <v>101</v>
      </c>
      <c r="B48" s="49" t="s">
        <v>56</v>
      </c>
      <c r="C48" s="50">
        <f>IF(C26=0,C22,0)</f>
        <v>50000</v>
      </c>
    </row>
    <row r="49" spans="1:5" ht="15" hidden="1" customHeight="1" x14ac:dyDescent="0.2">
      <c r="A49" s="7" t="s">
        <v>101</v>
      </c>
      <c r="B49" s="49" t="s">
        <v>58</v>
      </c>
      <c r="C49" s="50">
        <f>LOOKUP(C48,Tax_Tables!B8:B11,Tax_Tables!C8:C11)</f>
        <v>0</v>
      </c>
    </row>
    <row r="50" spans="1:5" ht="15" hidden="1" customHeight="1" x14ac:dyDescent="0.2">
      <c r="A50" s="7" t="s">
        <v>101</v>
      </c>
      <c r="B50" s="49" t="s">
        <v>29</v>
      </c>
      <c r="C50" s="50">
        <f>IF(C48&gt;0,LOOKUP(C48,Tax_Tables!B8:B11,Tax_Tables!D8:D11),0)</f>
        <v>0.2</v>
      </c>
    </row>
    <row r="51" spans="1:5" ht="15" hidden="1" customHeight="1" x14ac:dyDescent="0.2">
      <c r="A51" s="7" t="s">
        <v>101</v>
      </c>
      <c r="B51" s="49" t="s">
        <v>59</v>
      </c>
      <c r="C51" s="50">
        <f>LOOKUP(C48,Tax_Tables!B8:B11,Tax_Tables!E8:E11)</f>
        <v>0</v>
      </c>
    </row>
    <row r="52" spans="1:5" ht="15" hidden="1" customHeight="1" x14ac:dyDescent="0.2">
      <c r="A52" s="7" t="s">
        <v>101</v>
      </c>
      <c r="B52" s="49" t="s">
        <v>60</v>
      </c>
      <c r="C52" s="50">
        <f>(C48-C51)*C50+C49</f>
        <v>10000</v>
      </c>
    </row>
    <row r="53" spans="1:5" ht="15" hidden="1" customHeight="1" x14ac:dyDescent="0.2">
      <c r="A53" s="7" t="s">
        <v>101</v>
      </c>
      <c r="B53" s="49" t="s">
        <v>92</v>
      </c>
      <c r="C53" s="50">
        <f>C52-C59</f>
        <v>0</v>
      </c>
    </row>
    <row r="54" spans="1:5" ht="15" hidden="1" customHeight="1" x14ac:dyDescent="0.2">
      <c r="A54" s="7" t="s">
        <v>101</v>
      </c>
      <c r="B54" s="49"/>
      <c r="C54" s="50"/>
    </row>
    <row r="55" spans="1:5" ht="15" hidden="1" customHeight="1" x14ac:dyDescent="0.2">
      <c r="A55" s="7" t="s">
        <v>101</v>
      </c>
      <c r="B55" s="49" t="s">
        <v>57</v>
      </c>
      <c r="C55" s="50">
        <f>IF(C26=0,C20,0)</f>
        <v>50000</v>
      </c>
    </row>
    <row r="56" spans="1:5" ht="15" hidden="1" customHeight="1" x14ac:dyDescent="0.2">
      <c r="A56" s="7" t="s">
        <v>101</v>
      </c>
      <c r="B56" s="49" t="s">
        <v>58</v>
      </c>
      <c r="C56" s="50">
        <f>LOOKUP(C55,Tax_Tables!B8:B11,Tax_Tables!C8:C11)</f>
        <v>0</v>
      </c>
    </row>
    <row r="57" spans="1:5" ht="15" hidden="1" customHeight="1" x14ac:dyDescent="0.2">
      <c r="A57" s="7" t="s">
        <v>101</v>
      </c>
      <c r="B57" s="49" t="s">
        <v>29</v>
      </c>
      <c r="C57" s="50">
        <f>IF(C55&gt;0,LOOKUP(C55,Tax_Tables!B8:B11,Tax_Tables!D8:D11),0)</f>
        <v>0.2</v>
      </c>
    </row>
    <row r="58" spans="1:5" ht="15" hidden="1" customHeight="1" x14ac:dyDescent="0.2">
      <c r="A58" s="7" t="s">
        <v>101</v>
      </c>
      <c r="B58" s="49" t="s">
        <v>59</v>
      </c>
      <c r="C58" s="50">
        <f>LOOKUP(C55,Tax_Tables!B8:B11,Tax_Tables!E8:E11)</f>
        <v>0</v>
      </c>
    </row>
    <row r="59" spans="1:5" ht="15" hidden="1" customHeight="1" x14ac:dyDescent="0.2">
      <c r="A59" s="7" t="s">
        <v>101</v>
      </c>
      <c r="B59" s="49" t="s">
        <v>61</v>
      </c>
      <c r="C59" s="50">
        <f>(C55-C58)*C57+C56</f>
        <v>10000</v>
      </c>
    </row>
    <row r="60" spans="1:5" ht="15" hidden="1" customHeight="1" x14ac:dyDescent="0.2">
      <c r="A60" s="7" t="s">
        <v>101</v>
      </c>
      <c r="B60" s="49"/>
      <c r="C60" s="50"/>
    </row>
    <row r="61" spans="1:5" ht="15" customHeight="1" thickBot="1" x14ac:dyDescent="0.25">
      <c r="A61" s="56" t="s">
        <v>1</v>
      </c>
      <c r="B61" s="56" t="s">
        <v>2</v>
      </c>
      <c r="C61" s="57">
        <f>C105</f>
        <v>1800</v>
      </c>
      <c r="E61" s="2"/>
    </row>
    <row r="62" spans="1:5" ht="15" customHeight="1" x14ac:dyDescent="0.2">
      <c r="B62" s="8"/>
      <c r="C62" s="9"/>
      <c r="E62" s="13"/>
    </row>
    <row r="63" spans="1:5" ht="15" customHeight="1" x14ac:dyDescent="0.2">
      <c r="A63" s="21"/>
      <c r="B63" s="21" t="s">
        <v>3</v>
      </c>
      <c r="C63" s="40"/>
      <c r="E63" s="2"/>
    </row>
    <row r="64" spans="1:5" ht="15" customHeight="1" x14ac:dyDescent="0.2">
      <c r="A64" s="19"/>
      <c r="B64" s="26" t="s">
        <v>39</v>
      </c>
      <c r="C64" s="27"/>
      <c r="E64" s="2"/>
    </row>
    <row r="65" spans="1:5" x14ac:dyDescent="0.2">
      <c r="A65" s="20"/>
      <c r="B65" s="28" t="s">
        <v>40</v>
      </c>
      <c r="C65" s="29">
        <f>C10+C11+C12-C13</f>
        <v>50000</v>
      </c>
      <c r="E65" s="2"/>
    </row>
    <row r="66" spans="1:5" x14ac:dyDescent="0.2">
      <c r="A66" s="20" t="s">
        <v>7</v>
      </c>
      <c r="B66" s="28" t="s">
        <v>63</v>
      </c>
      <c r="C66" s="29">
        <f>C8</f>
        <v>365</v>
      </c>
      <c r="E66" s="2"/>
    </row>
    <row r="67" spans="1:5" x14ac:dyDescent="0.2">
      <c r="A67" s="20" t="s">
        <v>6</v>
      </c>
      <c r="B67" s="28" t="s">
        <v>62</v>
      </c>
      <c r="C67" s="29">
        <f>C9</f>
        <v>365</v>
      </c>
      <c r="E67" s="2"/>
    </row>
    <row r="68" spans="1:5" x14ac:dyDescent="0.2">
      <c r="A68" s="20" t="s">
        <v>1</v>
      </c>
      <c r="B68" s="28" t="s">
        <v>41</v>
      </c>
      <c r="C68" s="29">
        <f>C65/C66*C67</f>
        <v>50000</v>
      </c>
      <c r="E68" s="2"/>
    </row>
    <row r="69" spans="1:5" x14ac:dyDescent="0.2">
      <c r="A69" s="20"/>
      <c r="B69" s="32" t="s">
        <v>8</v>
      </c>
      <c r="C69" s="27"/>
      <c r="E69" s="2"/>
    </row>
    <row r="70" spans="1:5" x14ac:dyDescent="0.2">
      <c r="A70" s="20" t="s">
        <v>5</v>
      </c>
      <c r="B70" s="28" t="s">
        <v>9</v>
      </c>
      <c r="C70" s="29">
        <f>C49</f>
        <v>0</v>
      </c>
      <c r="E70" s="12"/>
    </row>
    <row r="71" spans="1:5" x14ac:dyDescent="0.2">
      <c r="A71" s="20" t="s">
        <v>6</v>
      </c>
      <c r="B71" s="28" t="s">
        <v>10</v>
      </c>
      <c r="C71" s="29">
        <f>C34+C44+C57</f>
        <v>0.2</v>
      </c>
    </row>
    <row r="72" spans="1:5" x14ac:dyDescent="0.2">
      <c r="A72" s="20" t="s">
        <v>4</v>
      </c>
      <c r="B72" s="28" t="s">
        <v>11</v>
      </c>
      <c r="C72" s="29">
        <f>C56</f>
        <v>0</v>
      </c>
    </row>
    <row r="73" spans="1:5" x14ac:dyDescent="0.2">
      <c r="A73" s="20" t="s">
        <v>1</v>
      </c>
      <c r="B73" s="28" t="s">
        <v>64</v>
      </c>
      <c r="C73" s="29">
        <f>C59+C45+C35</f>
        <v>10000</v>
      </c>
    </row>
    <row r="74" spans="1:5" hidden="1" x14ac:dyDescent="0.2">
      <c r="A74" s="59" t="s">
        <v>101</v>
      </c>
      <c r="B74" s="60" t="s">
        <v>67</v>
      </c>
      <c r="C74" s="63">
        <f>IF(C5&lt;60,1,0)</f>
        <v>1</v>
      </c>
    </row>
    <row r="75" spans="1:5" hidden="1" x14ac:dyDescent="0.2">
      <c r="A75" s="59" t="s">
        <v>101</v>
      </c>
      <c r="B75" s="60" t="s">
        <v>68</v>
      </c>
      <c r="C75" s="63">
        <f>IF(C74=1,8200,(8200+2700))</f>
        <v>8200</v>
      </c>
    </row>
    <row r="76" spans="1:5" hidden="1" x14ac:dyDescent="0.2">
      <c r="A76" s="59" t="s">
        <v>101</v>
      </c>
      <c r="B76" s="60" t="s">
        <v>94</v>
      </c>
      <c r="C76" s="63">
        <f>IF(C25=1,1,0)</f>
        <v>0</v>
      </c>
    </row>
    <row r="77" spans="1:5" hidden="1" x14ac:dyDescent="0.2">
      <c r="A77" s="59" t="s">
        <v>101</v>
      </c>
      <c r="B77" s="60" t="s">
        <v>95</v>
      </c>
      <c r="C77" s="63">
        <f>IF(C76=1,0,C75)</f>
        <v>8200</v>
      </c>
    </row>
    <row r="78" spans="1:5" x14ac:dyDescent="0.2">
      <c r="A78" s="20" t="s">
        <v>5</v>
      </c>
      <c r="B78" s="28" t="s">
        <v>65</v>
      </c>
      <c r="C78" s="62">
        <f>C77</f>
        <v>8200</v>
      </c>
    </row>
    <row r="79" spans="1:5" hidden="1" x14ac:dyDescent="0.2">
      <c r="A79" s="59" t="s">
        <v>101</v>
      </c>
      <c r="B79" s="60" t="s">
        <v>69</v>
      </c>
      <c r="C79" s="61">
        <f>C15*10/100</f>
        <v>0</v>
      </c>
    </row>
    <row r="80" spans="1:5" hidden="1" x14ac:dyDescent="0.2">
      <c r="A80" s="59" t="s">
        <v>101</v>
      </c>
      <c r="B80" s="60" t="s">
        <v>71</v>
      </c>
      <c r="C80" s="61">
        <v>360</v>
      </c>
    </row>
    <row r="81" spans="1:5" hidden="1" x14ac:dyDescent="0.2">
      <c r="A81" s="59" t="s">
        <v>101</v>
      </c>
      <c r="B81" s="60" t="s">
        <v>70</v>
      </c>
      <c r="C81" s="61">
        <f>IF(C79&gt;C80,C80,C79)</f>
        <v>0</v>
      </c>
    </row>
    <row r="82" spans="1:5" hidden="1" x14ac:dyDescent="0.2">
      <c r="A82" s="59" t="s">
        <v>101</v>
      </c>
      <c r="B82" s="60" t="s">
        <v>95</v>
      </c>
      <c r="C82" s="61">
        <f>IF(C76=1,0,C81)</f>
        <v>0</v>
      </c>
    </row>
    <row r="83" spans="1:5" x14ac:dyDescent="0.2">
      <c r="A83" s="20" t="s">
        <v>5</v>
      </c>
      <c r="B83" s="28" t="s">
        <v>66</v>
      </c>
      <c r="C83" s="62">
        <f>C82</f>
        <v>0</v>
      </c>
    </row>
    <row r="84" spans="1:5" x14ac:dyDescent="0.2">
      <c r="A84" s="20" t="s">
        <v>1</v>
      </c>
      <c r="B84" s="28" t="s">
        <v>72</v>
      </c>
      <c r="C84" s="62">
        <f>C73-C78-C83</f>
        <v>1800</v>
      </c>
    </row>
    <row r="85" spans="1:5" x14ac:dyDescent="0.2">
      <c r="A85" s="20" t="s">
        <v>7</v>
      </c>
      <c r="B85" s="28" t="s">
        <v>62</v>
      </c>
      <c r="C85" s="29">
        <f>C9</f>
        <v>365</v>
      </c>
    </row>
    <row r="86" spans="1:5" x14ac:dyDescent="0.2">
      <c r="A86" s="20" t="s">
        <v>6</v>
      </c>
      <c r="B86" s="28" t="s">
        <v>63</v>
      </c>
      <c r="C86" s="30">
        <f>C8</f>
        <v>365</v>
      </c>
      <c r="E86" s="10"/>
    </row>
    <row r="87" spans="1:5" x14ac:dyDescent="0.2">
      <c r="A87" s="20" t="s">
        <v>1</v>
      </c>
      <c r="B87" s="28" t="s">
        <v>12</v>
      </c>
      <c r="C87" s="31">
        <f>C84/C85*C86</f>
        <v>1800</v>
      </c>
    </row>
    <row r="88" spans="1:5" x14ac:dyDescent="0.2">
      <c r="A88" s="20"/>
      <c r="B88" s="33" t="s">
        <v>13</v>
      </c>
      <c r="C88" s="27"/>
    </row>
    <row r="89" spans="1:5" x14ac:dyDescent="0.2">
      <c r="A89" s="20"/>
      <c r="B89" s="28" t="s">
        <v>14</v>
      </c>
      <c r="C89" s="29">
        <f>C68</f>
        <v>50000</v>
      </c>
    </row>
    <row r="90" spans="1:5" x14ac:dyDescent="0.2">
      <c r="A90" s="20" t="s">
        <v>4</v>
      </c>
      <c r="B90" s="28" t="s">
        <v>15</v>
      </c>
      <c r="C90" s="29">
        <f>C14</f>
        <v>0</v>
      </c>
    </row>
    <row r="91" spans="1:5" x14ac:dyDescent="0.2">
      <c r="A91" s="20" t="s">
        <v>1</v>
      </c>
      <c r="B91" s="28" t="s">
        <v>16</v>
      </c>
      <c r="C91" s="31">
        <f>SUM(C89:C90)</f>
        <v>50000</v>
      </c>
    </row>
    <row r="92" spans="1:5" x14ac:dyDescent="0.2">
      <c r="A92" s="20"/>
      <c r="B92" s="32" t="s">
        <v>17</v>
      </c>
      <c r="C92" s="27"/>
    </row>
    <row r="93" spans="1:5" x14ac:dyDescent="0.2">
      <c r="A93" s="20" t="s">
        <v>5</v>
      </c>
      <c r="B93" s="28" t="s">
        <v>18</v>
      </c>
      <c r="C93" s="29">
        <f>C51</f>
        <v>0</v>
      </c>
    </row>
    <row r="94" spans="1:5" x14ac:dyDescent="0.2">
      <c r="A94" s="20" t="s">
        <v>6</v>
      </c>
      <c r="B94" s="28" t="s">
        <v>10</v>
      </c>
      <c r="C94" s="29">
        <f>C29+C39+C50</f>
        <v>0.2</v>
      </c>
    </row>
    <row r="95" spans="1:5" x14ac:dyDescent="0.2">
      <c r="A95" s="20" t="s">
        <v>4</v>
      </c>
      <c r="B95" s="28" t="s">
        <v>19</v>
      </c>
      <c r="C95" s="29">
        <f>C49</f>
        <v>0</v>
      </c>
    </row>
    <row r="96" spans="1:5" x14ac:dyDescent="0.2">
      <c r="A96" s="20" t="s">
        <v>1</v>
      </c>
      <c r="B96" s="28" t="s">
        <v>73</v>
      </c>
      <c r="C96" s="29">
        <f>C30+C40+C52</f>
        <v>10000</v>
      </c>
      <c r="E96" s="2"/>
    </row>
    <row r="97" spans="1:5" x14ac:dyDescent="0.2">
      <c r="A97" s="20" t="s">
        <v>5</v>
      </c>
      <c r="B97" s="28" t="s">
        <v>65</v>
      </c>
      <c r="C97" s="29">
        <f>C78</f>
        <v>8200</v>
      </c>
      <c r="E97" s="2"/>
    </row>
    <row r="98" spans="1:5" x14ac:dyDescent="0.2">
      <c r="A98" s="20" t="s">
        <v>5</v>
      </c>
      <c r="B98" s="28" t="s">
        <v>66</v>
      </c>
      <c r="C98" s="29">
        <f>C83</f>
        <v>0</v>
      </c>
      <c r="E98" s="2"/>
    </row>
    <row r="99" spans="1:5" x14ac:dyDescent="0.2">
      <c r="A99" s="20" t="s">
        <v>1</v>
      </c>
      <c r="B99" s="28" t="s">
        <v>96</v>
      </c>
      <c r="C99" s="29">
        <f>C96-C97-C98</f>
        <v>1800</v>
      </c>
      <c r="E99" s="2"/>
    </row>
    <row r="100" spans="1:5" x14ac:dyDescent="0.2">
      <c r="A100" s="20" t="s">
        <v>5</v>
      </c>
      <c r="B100" s="28" t="s">
        <v>20</v>
      </c>
      <c r="C100" s="29">
        <f>C84</f>
        <v>1800</v>
      </c>
      <c r="E100" s="2"/>
    </row>
    <row r="101" spans="1:5" x14ac:dyDescent="0.2">
      <c r="A101" s="20" t="s">
        <v>1</v>
      </c>
      <c r="B101" s="20" t="s">
        <v>21</v>
      </c>
      <c r="C101" s="75">
        <f>C99-C100</f>
        <v>0</v>
      </c>
      <c r="E101" s="2"/>
    </row>
    <row r="102" spans="1:5" x14ac:dyDescent="0.2">
      <c r="A102" s="21" t="s">
        <v>4</v>
      </c>
      <c r="B102" s="28" t="s">
        <v>12</v>
      </c>
      <c r="C102" s="29">
        <f>C87</f>
        <v>1800</v>
      </c>
    </row>
    <row r="103" spans="1:5" x14ac:dyDescent="0.2">
      <c r="A103" s="22" t="s">
        <v>1</v>
      </c>
      <c r="B103" s="36" t="s">
        <v>22</v>
      </c>
      <c r="C103" s="37">
        <f>C101+C102</f>
        <v>1800</v>
      </c>
      <c r="E103" s="2"/>
    </row>
    <row r="104" spans="1:5" x14ac:dyDescent="0.2">
      <c r="A104" s="20" t="s">
        <v>5</v>
      </c>
      <c r="B104" s="28" t="s">
        <v>42</v>
      </c>
      <c r="C104" s="38">
        <f>C16</f>
        <v>0</v>
      </c>
      <c r="E104" s="2"/>
    </row>
    <row r="105" spans="1:5" ht="12.75" thickBot="1" x14ac:dyDescent="0.25">
      <c r="A105" s="20" t="s">
        <v>1</v>
      </c>
      <c r="B105" s="33" t="s">
        <v>2</v>
      </c>
      <c r="C105" s="39">
        <f>IF((C103-C104)&lt;0,0,(C103-C104))</f>
        <v>1800</v>
      </c>
      <c r="E105" s="2"/>
    </row>
    <row r="106" spans="1:5" ht="12.75" thickTop="1" x14ac:dyDescent="0.2">
      <c r="E106" s="2"/>
    </row>
    <row r="108" spans="1:5" x14ac:dyDescent="0.2">
      <c r="A108" s="25" t="s">
        <v>23</v>
      </c>
      <c r="B108" s="34"/>
      <c r="C108" s="35"/>
      <c r="D108" s="34"/>
      <c r="E108" s="18"/>
    </row>
    <row r="109" spans="1:5" ht="22.15" customHeight="1" x14ac:dyDescent="0.2">
      <c r="A109" s="79" t="s">
        <v>24</v>
      </c>
      <c r="B109" s="79"/>
      <c r="C109" s="79"/>
      <c r="D109" s="79"/>
      <c r="E109" s="79"/>
    </row>
    <row r="110" spans="1:5" x14ac:dyDescent="0.2">
      <c r="A110" s="25" t="s">
        <v>25</v>
      </c>
      <c r="B110" s="34"/>
      <c r="C110" s="35"/>
      <c r="D110" s="34"/>
      <c r="E110" s="18"/>
    </row>
    <row r="111" spans="1:5" x14ac:dyDescent="0.2">
      <c r="A111" s="25" t="s">
        <v>79</v>
      </c>
      <c r="B111" s="34"/>
      <c r="C111" s="35"/>
      <c r="D111" s="34"/>
      <c r="E111" s="18"/>
    </row>
    <row r="112" spans="1:5" x14ac:dyDescent="0.2">
      <c r="A112" s="25" t="s">
        <v>26</v>
      </c>
      <c r="B112" s="34"/>
      <c r="C112" s="35"/>
      <c r="D112" s="34"/>
      <c r="E112" s="18"/>
    </row>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sheetData>
  <sheetProtection algorithmName="SHA-512" hashValue="5zDeVH0uUsVvYry5w2TEk8CA8YqGcgLW5bUFp0NOqW9kqNZb7SPvhubrPebj7QvAObIMaNxZXXeOluUbjxetvw==" saltValue="my56DWOl0SaXxZmlM6HAgw==" spinCount="100000" sheet="1" objects="1" selectLockedCells="1"/>
  <mergeCells count="2">
    <mergeCell ref="A2:C2"/>
    <mergeCell ref="A109:E109"/>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A440FC-2EB6-41A5-9870-4157EFA5CDED}">
          <x14:formula1>
            <xm:f>'LookUp List'!$A$1:$A$2</xm:f>
          </x14:formula1>
          <xm:sqref>C6:C7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H27"/>
  <sheetViews>
    <sheetView showGridLines="0" showRowColHeaders="0" zoomScaleNormal="100" workbookViewId="0">
      <selection activeCell="C22" sqref="C22"/>
    </sheetView>
  </sheetViews>
  <sheetFormatPr defaultColWidth="40" defaultRowHeight="11.25" zeroHeight="1" x14ac:dyDescent="0.2"/>
  <cols>
    <col min="1" max="1" width="2.140625" style="2" customWidth="1"/>
    <col min="2" max="2" width="16.85546875" style="2" bestFit="1" customWidth="1"/>
    <col min="3" max="3" width="13.140625" style="2" bestFit="1" customWidth="1"/>
    <col min="4" max="4" width="8.42578125" style="2" customWidth="1"/>
    <col min="5" max="5" width="15.7109375" style="2" customWidth="1"/>
    <col min="6" max="6" width="5.28515625" style="2" customWidth="1"/>
    <col min="7" max="7" width="21.28515625" style="2" customWidth="1"/>
    <col min="8" max="8" width="21.85546875" style="2" customWidth="1"/>
    <col min="9" max="11" width="40" style="2" customWidth="1"/>
    <col min="12" max="16383" width="40" style="2"/>
    <col min="16384" max="16384" width="5" style="2" customWidth="1"/>
  </cols>
  <sheetData>
    <row r="1" spans="2:8" x14ac:dyDescent="0.2"/>
    <row r="2" spans="2:8" x14ac:dyDescent="0.2"/>
    <row r="3" spans="2:8" x14ac:dyDescent="0.2"/>
    <row r="4" spans="2:8" x14ac:dyDescent="0.2"/>
    <row r="5" spans="2:8" x14ac:dyDescent="0.2"/>
    <row r="6" spans="2:8" x14ac:dyDescent="0.2">
      <c r="B6" s="1" t="s">
        <v>46</v>
      </c>
      <c r="G6" s="1" t="s">
        <v>84</v>
      </c>
    </row>
    <row r="7" spans="2:8" s="1" customFormat="1" x14ac:dyDescent="0.2">
      <c r="B7" s="14" t="s">
        <v>27</v>
      </c>
      <c r="C7" s="14" t="s">
        <v>28</v>
      </c>
      <c r="D7" s="14" t="s">
        <v>29</v>
      </c>
      <c r="E7" s="14" t="s">
        <v>30</v>
      </c>
      <c r="G7" s="14" t="s">
        <v>27</v>
      </c>
      <c r="H7" s="14" t="s">
        <v>29</v>
      </c>
    </row>
    <row r="8" spans="2:8" x14ac:dyDescent="0.2">
      <c r="B8" s="3">
        <v>0</v>
      </c>
      <c r="C8" s="3">
        <v>0</v>
      </c>
      <c r="D8" s="48">
        <v>0.2</v>
      </c>
      <c r="E8" s="3">
        <v>0</v>
      </c>
      <c r="G8" s="3">
        <v>0</v>
      </c>
      <c r="H8" s="3">
        <v>0.2</v>
      </c>
    </row>
    <row r="9" spans="2:8" x14ac:dyDescent="0.2">
      <c r="B9" s="15">
        <v>100001</v>
      </c>
      <c r="C9" s="3">
        <v>20000</v>
      </c>
      <c r="D9" s="48">
        <v>0.25</v>
      </c>
      <c r="E9" s="15">
        <v>100000</v>
      </c>
      <c r="G9" s="3">
        <v>8334</v>
      </c>
      <c r="H9" s="3">
        <v>0.25</v>
      </c>
    </row>
    <row r="10" spans="2:8" x14ac:dyDescent="0.2">
      <c r="B10" s="15">
        <v>150001</v>
      </c>
      <c r="C10" s="3">
        <v>32500</v>
      </c>
      <c r="D10" s="48">
        <v>0.3</v>
      </c>
      <c r="E10" s="15">
        <v>150000</v>
      </c>
      <c r="G10" s="3">
        <v>12501</v>
      </c>
      <c r="H10" s="3">
        <v>0.3</v>
      </c>
    </row>
    <row r="11" spans="2:8" x14ac:dyDescent="0.2">
      <c r="B11" s="15">
        <v>200001</v>
      </c>
      <c r="C11" s="3">
        <v>47500</v>
      </c>
      <c r="D11" s="48">
        <v>0.33</v>
      </c>
      <c r="E11" s="15">
        <v>200000</v>
      </c>
      <c r="G11" s="3">
        <v>16667</v>
      </c>
      <c r="H11" s="3">
        <v>0.33</v>
      </c>
    </row>
    <row r="12" spans="2:8" x14ac:dyDescent="0.2">
      <c r="B12" s="47"/>
      <c r="C12" s="47"/>
      <c r="D12" s="47"/>
      <c r="E12" s="47"/>
      <c r="G12" s="80" t="s">
        <v>85</v>
      </c>
      <c r="H12" s="80"/>
    </row>
    <row r="13" spans="2:8" ht="10.15" hidden="1" customHeight="1" x14ac:dyDescent="0.2">
      <c r="G13" s="81"/>
      <c r="H13" s="81"/>
    </row>
    <row r="14" spans="2:8" ht="10.15" hidden="1" customHeight="1" x14ac:dyDescent="0.2">
      <c r="G14" s="81"/>
      <c r="H14" s="81"/>
    </row>
    <row r="15" spans="2:8" ht="10.15" hidden="1" customHeight="1" x14ac:dyDescent="0.2">
      <c r="G15" s="81"/>
      <c r="H15" s="81"/>
    </row>
    <row r="16" spans="2:8" ht="10.15" hidden="1" customHeight="1" x14ac:dyDescent="0.2">
      <c r="G16" s="81"/>
      <c r="H16" s="81"/>
    </row>
    <row r="17" spans="2:8" ht="10.15" hidden="1" customHeight="1" x14ac:dyDescent="0.2">
      <c r="G17" s="81"/>
      <c r="H17" s="81"/>
    </row>
    <row r="18" spans="2:8" ht="10.15" hidden="1" customHeight="1" x14ac:dyDescent="0.2">
      <c r="G18" s="81"/>
      <c r="H18" s="81"/>
    </row>
    <row r="19" spans="2:8" x14ac:dyDescent="0.2">
      <c r="B19" s="1" t="s">
        <v>75</v>
      </c>
      <c r="G19" s="81"/>
      <c r="H19" s="81"/>
    </row>
    <row r="20" spans="2:8" x14ac:dyDescent="0.2">
      <c r="B20" s="1" t="s">
        <v>65</v>
      </c>
    </row>
    <row r="21" spans="2:8" x14ac:dyDescent="0.2">
      <c r="B21" s="3" t="s">
        <v>76</v>
      </c>
      <c r="C21" s="3">
        <v>8200</v>
      </c>
    </row>
    <row r="22" spans="2:8" x14ac:dyDescent="0.2">
      <c r="B22" s="3" t="s">
        <v>78</v>
      </c>
      <c r="C22" s="3">
        <v>10900</v>
      </c>
    </row>
    <row r="23" spans="2:8" x14ac:dyDescent="0.2"/>
    <row r="24" spans="2:8" x14ac:dyDescent="0.2">
      <c r="B24" s="1" t="s">
        <v>66</v>
      </c>
    </row>
    <row r="25" spans="2:8" x14ac:dyDescent="0.2">
      <c r="B25" s="3" t="s">
        <v>77</v>
      </c>
      <c r="C25" s="3"/>
      <c r="D25" s="3"/>
      <c r="E25" s="3"/>
    </row>
    <row r="26" spans="2:8" x14ac:dyDescent="0.2"/>
    <row r="27" spans="2:8" x14ac:dyDescent="0.2"/>
  </sheetData>
  <sheetProtection algorithmName="SHA-512" hashValue="Dtx6SoZ1h7Pfid0jZBPYjE2cr6zh7rr0Fotaqqckk8CF5aoZH3NcNHzCP9w4eS7KjlXHrz+wB5MjQG3+vVgj7g==" saltValue="qyZb0xzNGY0h0CRQ6WNfWw==" spinCount="100000" sheet="1" objects="1" selectLockedCells="1"/>
  <mergeCells count="1">
    <mergeCell ref="G12: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75" x14ac:dyDescent="0.2"/>
  <sheetData>
    <row r="1" spans="1:1" x14ac:dyDescent="0.2">
      <c r="A1" t="s">
        <v>33</v>
      </c>
    </row>
    <row r="2" spans="1:1" x14ac:dyDescent="0.2">
      <c r="A2"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31</v>
      </c>
      <c r="B1" s="17">
        <v>20</v>
      </c>
    </row>
    <row r="2" spans="1:2" x14ac:dyDescent="0.2">
      <c r="A2" t="s">
        <v>32</v>
      </c>
      <c r="B2" s="17">
        <v>80</v>
      </c>
    </row>
    <row r="3" spans="1:2" x14ac:dyDescent="0.2">
      <c r="B3" s="17">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2.xml><?xml version="1.0" encoding="utf-8"?>
<ds:datastoreItem xmlns:ds="http://schemas.openxmlformats.org/officeDocument/2006/customXml" ds:itemID="{6DFDF505-AC7B-42F0-B4AF-214877F557E0}">
  <ds:schemaRefs>
    <ds:schemaRef ds:uri="http://schemas.microsoft.com/office/2006/documentManagement/types"/>
    <ds:schemaRef ds:uri="71037282-4172-42af-8e02-c41ee92b0631"/>
    <ds:schemaRef ds:uri="http://purl.org/dc/elements/1.1/"/>
    <ds:schemaRef ds:uri="http://schemas.microsoft.com/office/2006/metadata/properties"/>
    <ds:schemaRef ds:uri="http://purl.org/dc/terms/"/>
    <ds:schemaRef ds:uri="http://schemas.microsoft.com/office/infopath/2007/PartnerControls"/>
    <ds:schemaRef ds:uri="http://purl.org/dc/dcmitype/"/>
    <ds:schemaRef ds:uri="http://schemas.openxmlformats.org/package/2006/metadata/core-properties"/>
    <ds:schemaRef ds:uri="20291ebb-8fd5-4a4a-b5a6-ec5249e68ab7"/>
    <ds:schemaRef ds:uri="http://schemas.microsoft.com/sharepoint/v3"/>
    <ds:schemaRef ds:uri="http://www.w3.org/XML/1998/namespace"/>
  </ds:schemaRefs>
</ds:datastoreItem>
</file>

<file path=customXml/itemProps3.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59BC2A-8180-4C32-A69B-6F99E0E59E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Ishwarlaal, Kavitha</cp:lastModifiedBy>
  <cp:revision/>
  <cp:lastPrinted>2020-06-23T11:10:53Z</cp:lastPrinted>
  <dcterms:created xsi:type="dcterms:W3CDTF">2005-03-03T11:13:30Z</dcterms:created>
  <dcterms:modified xsi:type="dcterms:W3CDTF">2021-06-23T11:33:08Z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