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ania.louw\Desktop\"/>
    </mc:Choice>
  </mc:AlternateContent>
  <xr:revisionPtr revIDLastSave="0" documentId="8_{6402F36C-CD95-4FEF-8D93-E35517ED911A}" xr6:coauthVersionLast="46" xr6:coauthVersionMax="46" xr10:uidLastSave="{00000000-0000-0000-0000-000000000000}"/>
  <bookViews>
    <workbookView xWindow="-108" yWindow="-108" windowWidth="23256" windowHeight="12576" tabRatio="835" xr2:uid="{00000000-000D-0000-FFFF-FFFF00000000}"/>
  </bookViews>
  <sheets>
    <sheet name="YTD Tax Calc - months" sheetId="9" r:id="rId1"/>
    <sheet name="Sheet1" sheetId="18" state="hidden" r:id="rId2"/>
    <sheet name="Monthly Tax Calc" sheetId="21" r:id="rId3"/>
    <sheet name="Tax_Tables" sheetId="14" r:id="rId4"/>
    <sheet name="LookUp List" sheetId="1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21" l="1"/>
  <c r="C35" i="21"/>
  <c r="C22" i="21"/>
  <c r="C23" i="21" s="1"/>
  <c r="C19" i="21"/>
  <c r="C16" i="21"/>
  <c r="C18" i="21" s="1"/>
  <c r="C85" i="9"/>
  <c r="C54" i="9"/>
  <c r="C17" i="9"/>
  <c r="C20" i="21" l="1"/>
  <c r="C42" i="21"/>
  <c r="C45" i="21" s="1"/>
  <c r="C29" i="21"/>
  <c r="C32" i="21" s="1"/>
  <c r="C58" i="21"/>
  <c r="C25" i="21"/>
  <c r="C24" i="21"/>
  <c r="C26" i="21"/>
  <c r="C36" i="21"/>
  <c r="C62" i="21" l="1"/>
  <c r="C60" i="21"/>
  <c r="C69" i="21" s="1"/>
  <c r="C71" i="21" s="1"/>
  <c r="C30" i="21"/>
  <c r="C31" i="21"/>
  <c r="C43" i="21"/>
  <c r="C44" i="21"/>
  <c r="C63" i="21" s="1"/>
  <c r="C39" i="21"/>
  <c r="C73" i="21" s="1"/>
  <c r="C38" i="21"/>
  <c r="C74" i="21" s="1"/>
  <c r="C37" i="21"/>
  <c r="C75" i="21" s="1"/>
  <c r="C27" i="21"/>
  <c r="C64" i="21" l="1"/>
  <c r="C33" i="21"/>
  <c r="C46" i="21"/>
  <c r="C40" i="21"/>
  <c r="C47" i="21" s="1"/>
  <c r="C76" i="21" s="1"/>
  <c r="C65" i="21" l="1"/>
  <c r="C77" i="21" s="1"/>
  <c r="C78" i="21" s="1"/>
  <c r="C48" i="21"/>
  <c r="C50" i="21" s="1"/>
  <c r="C67" i="21" l="1"/>
  <c r="C80" i="21" s="1"/>
  <c r="C81" i="21"/>
  <c r="C49" i="21"/>
  <c r="C51" i="21"/>
  <c r="C52" i="21" s="1"/>
  <c r="C53" i="21" s="1"/>
  <c r="C54" i="21" l="1"/>
  <c r="C74" i="9" l="1"/>
  <c r="C61" i="9"/>
  <c r="C70" i="9" s="1"/>
  <c r="C36" i="9"/>
  <c r="C23" i="9"/>
  <c r="C20" i="9"/>
  <c r="C19" i="9" l="1"/>
  <c r="C60" i="9" l="1"/>
  <c r="C63" i="9" s="1"/>
  <c r="C73" i="9" s="1"/>
  <c r="C75" i="9" s="1"/>
  <c r="C30" i="9" l="1"/>
  <c r="C33" i="9" s="1"/>
  <c r="C43" i="9"/>
  <c r="C21" i="9"/>
  <c r="C37" i="9" s="1"/>
  <c r="C39" i="9" s="1"/>
  <c r="C31" i="9" l="1"/>
  <c r="C38" i="9"/>
  <c r="C32" i="9"/>
  <c r="C40" i="9"/>
  <c r="C24" i="9"/>
  <c r="C46" i="9"/>
  <c r="C65" i="9" s="1"/>
  <c r="C44" i="9"/>
  <c r="C45" i="9"/>
  <c r="C67" i="9" l="1"/>
  <c r="C34" i="9"/>
  <c r="C41" i="9"/>
  <c r="C26" i="9"/>
  <c r="C78" i="9" s="1"/>
  <c r="C27" i="9"/>
  <c r="C77" i="9" s="1"/>
  <c r="C25" i="9"/>
  <c r="C79" i="9" s="1"/>
  <c r="C47" i="9"/>
  <c r="C66" i="9"/>
  <c r="C68" i="9" l="1"/>
  <c r="C28" i="9"/>
  <c r="C48" i="9" s="1"/>
  <c r="C49" i="9"/>
  <c r="C51" i="9" s="1"/>
  <c r="C71" i="9" l="1"/>
  <c r="C83" i="9" s="1"/>
  <c r="C81" i="9"/>
  <c r="C80" i="9"/>
  <c r="C50" i="9"/>
  <c r="C52" i="9"/>
  <c r="C53" i="9" s="1"/>
  <c r="C82" i="9" l="1"/>
  <c r="C84" i="9" s="1"/>
  <c r="C86" i="9" s="1"/>
  <c r="C55" i="9"/>
  <c r="C56" i="9" s="1"/>
</calcChain>
</file>

<file path=xl/sharedStrings.xml><?xml version="1.0" encoding="utf-8"?>
<sst xmlns="http://schemas.openxmlformats.org/spreadsheetml/2006/main" count="231" uniqueCount="102">
  <si>
    <r>
      <rPr>
        <i/>
        <sz val="10"/>
        <color theme="0" tint="-0.249977111117893"/>
        <rFont val="Arial"/>
        <family val="2"/>
      </rPr>
      <t>Notes</t>
    </r>
    <r>
      <rPr>
        <i/>
        <sz val="10"/>
        <color rgb="FF63666A"/>
        <rFont val="Arial"/>
        <family val="2"/>
      </rPr>
      <t xml:space="preserve">
</t>
    </r>
  </si>
  <si>
    <t>=</t>
  </si>
  <si>
    <t>PAYE due in this period</t>
  </si>
  <si>
    <t>Calculation Detail</t>
  </si>
  <si>
    <t>+</t>
  </si>
  <si>
    <t>Taxable company contributions</t>
  </si>
  <si>
    <t>-</t>
  </si>
  <si>
    <t>x</t>
  </si>
  <si>
    <t>/</t>
  </si>
  <si>
    <t xml:space="preserve">Calculate PAYE According to Statutory Tables </t>
  </si>
  <si>
    <t>Lower bracket in statutory rates</t>
  </si>
  <si>
    <t>Percentage given</t>
  </si>
  <si>
    <t>Given amount</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</si>
  <si>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</si>
  <si>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</si>
  <si>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</si>
  <si>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</si>
  <si>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</si>
  <si>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</si>
  <si>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</si>
  <si>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</si>
  <si>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</si>
  <si>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</si>
  <si>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</si>
  <si>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</si>
  <si>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</si>
  <si>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</si>
  <si>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</si>
  <si>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</si>
  <si>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</si>
  <si>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</si>
  <si>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</si>
  <si>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</si>
  <si>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</si>
  <si>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</si>
  <si>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</si>
  <si>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Enter the number of months worked</t>
  </si>
  <si>
    <t>Resident/Non-resident</t>
  </si>
  <si>
    <t>Resident</t>
  </si>
  <si>
    <t>Non-resident</t>
  </si>
  <si>
    <t>BWP</t>
  </si>
  <si>
    <t>Other taxable income and allowances</t>
  </si>
  <si>
    <t>Basic salary</t>
  </si>
  <si>
    <t>Taxable fringe benefits</t>
  </si>
  <si>
    <t>Taxable gratuity/severance pay</t>
  </si>
  <si>
    <t>Periodic income</t>
  </si>
  <si>
    <t>Other tax deducions</t>
  </si>
  <si>
    <t>YTD+ taxable remuneration</t>
  </si>
  <si>
    <t>Annualised taxable remuneration (excl. periodic)</t>
  </si>
  <si>
    <t>Annualised taxable remuneration (incl. periodic)</t>
  </si>
  <si>
    <t>Enter the number of continuous months worked during the tax year</t>
  </si>
  <si>
    <t>Select resident or non-resident from the drop-down menu</t>
  </si>
  <si>
    <t>Residents only: Limited to 15% of gross remuneration (excl. exempt income such as severance pay</t>
  </si>
  <si>
    <t>Enter other tax deductions such as subscriptions, trade unions etc.</t>
  </si>
  <si>
    <t>Annual tax on annualised taxable remuneration (incl periodics)</t>
  </si>
  <si>
    <t>Annual tax on annualised taxable remuneration (excl periodics)</t>
  </si>
  <si>
    <t>Tax on periodic income</t>
  </si>
  <si>
    <t>Annual tax on taxable income (exlc periodics)</t>
  </si>
  <si>
    <t>Net tax for current period</t>
  </si>
  <si>
    <t>Annual tax</t>
  </si>
  <si>
    <t>YTD tax paid</t>
  </si>
  <si>
    <t>Annual tax tables residents</t>
  </si>
  <si>
    <t>Annual tax tables non-residents</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</si>
  <si>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</si>
  <si>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</si>
  <si>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</si>
  <si>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</si>
  <si>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</si>
  <si>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</si>
  <si>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</si>
  <si>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</si>
  <si>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</si>
  <si>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 xml:space="preserve">PAYE on YTD+ rem (excluding periodics) </t>
  </si>
  <si>
    <t>Year to date taxable remuneration</t>
  </si>
  <si>
    <t>months worked in the tax years</t>
  </si>
  <si>
    <t>months in the tax year (12)</t>
  </si>
  <si>
    <t>annualised taxable remuneration</t>
  </si>
  <si>
    <t>months in tax year</t>
  </si>
  <si>
    <t>months employed in tax year</t>
  </si>
  <si>
    <t>If non-resident = rem incl periodics</t>
  </si>
  <si>
    <t>non-RESIDENT BASED AMOUNT</t>
  </si>
  <si>
    <t>non-RESIDENT %</t>
  </si>
  <si>
    <t>non-RESIDENT OVER AMOUNT</t>
  </si>
  <si>
    <t>if non-resident = rem excl periodics</t>
  </si>
  <si>
    <t xml:space="preserve">Year to date PAYE paid </t>
  </si>
  <si>
    <t>Taxable remuneration</t>
  </si>
  <si>
    <t>Enter the number of months in the tax year</t>
  </si>
  <si>
    <t>2/3rds included in taxable income</t>
  </si>
  <si>
    <t>Tax already paid for the year (does not include additional tax)</t>
  </si>
  <si>
    <t>Tax deduction for approved superannuation fund contributions</t>
  </si>
  <si>
    <t>For example annual bonus</t>
  </si>
  <si>
    <t>Months in the tax year (12)</t>
  </si>
  <si>
    <t>Annualised taxable remuneration</t>
  </si>
  <si>
    <t>PAYE on normal remuneration</t>
  </si>
  <si>
    <t>PAYE amount on normal earnings</t>
  </si>
  <si>
    <t>PAYE calculated on normal remuneration (see above)</t>
  </si>
  <si>
    <r>
      <t xml:space="preserve">Enter the applicable </t>
    </r>
    <r>
      <rPr>
        <b/>
        <sz val="11"/>
        <color rgb="FFFF0000"/>
        <rFont val="Calibri"/>
        <family val="2"/>
        <scheme val="minor"/>
      </rPr>
      <t>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</si>
  <si>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t xml:space="preserve">Enter the applicable </t>
    </r>
    <r>
      <rPr>
        <b/>
        <sz val="11"/>
        <color rgb="FFFF0000"/>
        <rFont val="Calibri"/>
        <family val="2"/>
        <scheme val="minor"/>
      </rPr>
      <t>monthly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</si>
  <si>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 xml:space="preserve">PAYE on remuneration (excluding periodics) </t>
  </si>
  <si>
    <t>Months in tax year (12)</t>
  </si>
  <si>
    <t>YTD/Annual PAYE calculation: Botswana (July 2020 - June 2021)</t>
  </si>
  <si>
    <t>© Copyright 2021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</si>
</sst>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double">
        <color indexed="64"/>
      </bottom>
      <diagonal/>
    </border>
    <border>
      <left/>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2">
    <xf numFmtId="0" fontId="0" fillId="0" borderId="0" xfId="0"/>
    <xf numFmtId="0" fontId="6" fillId="0" borderId="0" xfId="0" applyFont="1"/>
    <xf numFmtId="0" fontId="7" fillId="0" borderId="0" xfId="0" applyFont="1"/>
    <xf numFmtId="0" fontId="7" fillId="0" borderId="1" xfId="0"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wrapText="1"/>
    </xf>
    <xf numFmtId="0" fontId="17" fillId="0" borderId="0" xfId="0" applyFont="1" applyAlignment="1">
      <alignment horizontal="left"/>
    </xf>
    <xf numFmtId="0" fontId="27" fillId="0" borderId="0" xfId="0" applyFont="1" applyAlignment="1">
      <alignment vertical="center"/>
    </xf>
    <xf numFmtId="0" fontId="16" fillId="3" borderId="1" xfId="0" applyFont="1" applyFill="1" applyBorder="1" applyAlignment="1">
      <alignment horizontal="left"/>
    </xf>
    <xf numFmtId="165" fontId="26" fillId="3" borderId="1" xfId="1" applyFont="1" applyFill="1" applyBorder="1"/>
    <xf numFmtId="0" fontId="26" fillId="0" borderId="1" xfId="0" applyFont="1" applyBorder="1"/>
    <xf numFmtId="165" fontId="26" fillId="0" borderId="1" xfId="1" applyFont="1" applyBorder="1"/>
    <xf numFmtId="166" fontId="26"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6" fillId="0" borderId="0" xfId="0" applyFont="1"/>
    <xf numFmtId="165" fontId="26" fillId="0" borderId="0" xfId="1" applyFont="1"/>
    <xf numFmtId="0" fontId="28" fillId="0" borderId="1" xfId="0" applyFont="1" applyBorder="1"/>
    <xf numFmtId="165" fontId="28" fillId="0" borderId="1" xfId="1" applyFont="1" applyBorder="1"/>
    <xf numFmtId="165" fontId="26" fillId="0" borderId="2" xfId="1" applyFont="1" applyBorder="1"/>
    <xf numFmtId="165" fontId="18" fillId="3" borderId="6" xfId="1" applyFont="1" applyFill="1" applyBorder="1"/>
    <xf numFmtId="164" fontId="17" fillId="0" borderId="0" xfId="1" applyNumberFormat="1" applyFont="1"/>
    <xf numFmtId="0" fontId="29" fillId="0" borderId="1" xfId="0" applyFont="1" applyBorder="1"/>
    <xf numFmtId="164" fontId="5" fillId="4" borderId="1" xfId="1" applyNumberFormat="1" applyFill="1" applyBorder="1" applyProtection="1">
      <protection locked="0"/>
    </xf>
    <xf numFmtId="166" fontId="5" fillId="4" borderId="1" xfId="1" applyNumberFormat="1" applyFill="1" applyBorder="1" applyProtection="1">
      <protection locked="0"/>
    </xf>
    <xf numFmtId="0" fontId="17" fillId="0" borderId="0" xfId="0" applyFont="1" applyFill="1" applyAlignment="1">
      <alignment horizontal="left" wrapText="1"/>
    </xf>
    <xf numFmtId="0" fontId="29" fillId="0" borderId="0" xfId="0" applyFont="1" applyBorder="1"/>
    <xf numFmtId="0" fontId="22" fillId="0" borderId="1" xfId="0" applyFont="1" applyBorder="1"/>
    <xf numFmtId="164" fontId="8" fillId="0" borderId="1" xfId="1" applyNumberFormat="1" applyFont="1" applyBorder="1"/>
    <xf numFmtId="165" fontId="22" fillId="4" borderId="1" xfId="1" applyFont="1" applyFill="1" applyBorder="1" applyProtection="1">
      <protection locked="0"/>
    </xf>
    <xf numFmtId="165" fontId="22" fillId="4" borderId="1" xfId="1" applyFont="1" applyFill="1" applyBorder="1" applyAlignment="1" applyProtection="1">
      <alignment wrapText="1"/>
      <protection locked="0"/>
    </xf>
    <xf numFmtId="167" fontId="22" fillId="0" borderId="1" xfId="1" applyNumberFormat="1" applyFont="1" applyBorder="1"/>
    <xf numFmtId="0" fontId="7" fillId="0" borderId="0" xfId="0" applyFont="1" applyBorder="1"/>
    <xf numFmtId="0" fontId="6" fillId="0" borderId="0" xfId="0" applyFont="1" applyBorder="1"/>
    <xf numFmtId="166" fontId="7" fillId="0" borderId="1" xfId="0" applyNumberFormat="1" applyFont="1" applyBorder="1"/>
    <xf numFmtId="0" fontId="9" fillId="6" borderId="0" xfId="0" applyFont="1" applyFill="1"/>
    <xf numFmtId="166" fontId="8" fillId="6" borderId="0" xfId="1" applyNumberFormat="1" applyFont="1" applyFill="1"/>
    <xf numFmtId="1" fontId="8" fillId="6" borderId="0" xfId="1" applyNumberFormat="1" applyFont="1" applyFill="1"/>
    <xf numFmtId="167" fontId="8" fillId="0" borderId="1" xfId="1" applyNumberFormat="1" applyFont="1" applyBorder="1"/>
    <xf numFmtId="0" fontId="8" fillId="0" borderId="1" xfId="0" applyFont="1" applyBorder="1"/>
    <xf numFmtId="165" fontId="22" fillId="0" borderId="1" xfId="1" applyFont="1" applyFill="1" applyBorder="1" applyAlignment="1" applyProtection="1">
      <alignment wrapText="1"/>
    </xf>
    <xf numFmtId="165" fontId="22" fillId="0" borderId="0" xfId="1" applyFont="1" applyFill="1" applyBorder="1" applyAlignment="1" applyProtection="1">
      <alignment wrapText="1"/>
    </xf>
    <xf numFmtId="49" fontId="23" fillId="0" borderId="0" xfId="1" applyNumberFormat="1" applyFont="1" applyBorder="1" applyAlignment="1"/>
    <xf numFmtId="49" fontId="23" fillId="0" borderId="0" xfId="0" applyNumberFormat="1" applyFont="1" applyBorder="1" applyAlignment="1">
      <alignment horizontal="right"/>
    </xf>
    <xf numFmtId="165" fontId="22" fillId="0" borderId="7" xfId="1" applyFont="1" applyFill="1" applyBorder="1" applyAlignment="1" applyProtection="1">
      <alignment wrapText="1"/>
    </xf>
    <xf numFmtId="0" fontId="8" fillId="0" borderId="2" xfId="0" applyFont="1" applyBorder="1"/>
    <xf numFmtId="167" fontId="8" fillId="0" borderId="2" xfId="1" applyNumberFormat="1" applyFont="1" applyBorder="1"/>
    <xf numFmtId="0" fontId="19" fillId="0" borderId="0" xfId="0" applyFont="1" applyBorder="1"/>
    <xf numFmtId="165" fontId="19" fillId="0" borderId="8" xfId="1" applyFont="1" applyBorder="1"/>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0" fontId="27"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2" name="Picture 1">
          <a:extLst>
            <a:ext uri="{FF2B5EF4-FFF2-40B4-BE49-F238E27FC236}">
              <a16:creationId xmlns:a16="http://schemas.microsoft.com/office/drawing/2014/main" id="{5BF6E7C2-4A10-4D73-BB0A-D1F5D1A83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5803" cy="4375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137746</xdr:colOff>
      <xdr:row>0</xdr:row>
      <xdr:rowOff>83234</xdr:rowOff>
    </xdr:from>
    <xdr:to>
      <xdr:col>1</xdr:col>
      <xdr:colOff>1124731</xdr:colOff>
      <xdr:row>3</xdr:row>
      <xdr:rowOff>122457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46" y="83234"/>
          <a:ext cx="1131765" cy="42784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111"/>
  <sheetViews>
    <sheetView showGridLines="0" showRowColHeaders="0" tabSelected="1" showWhiteSpace="0" zoomScaleNormal="100" workbookViewId="0">
      <selection activeCell="C5" sqref="C5"/>
    </sheetView>
  </sheetViews>
  <sheetFormatPr defaultColWidth="0" defaultRowHeight="12" x14ac:dyDescent="0.25"/>
  <cols>
    <col min="1" max="1" width="5.33203125" style="7" customWidth="1"/>
    <col min="2" max="2" width="54.109375" style="2" customWidth="1"/>
    <col min="3" max="3" width="18.5546875" style="11" customWidth="1"/>
    <col min="4" max="4" width="2.6640625" style="2" customWidth="1"/>
    <col min="5" max="5" width="68.33203125" style="4" customWidth="1"/>
    <col min="6" max="16383" width="9.109375" style="2" hidden="1"/>
    <col min="16384" max="16384" width="4.77734375" style="2" hidden="1" customWidth="1"/>
  </cols>
  <sheetData>
    <row r="1" spans="1:5" ht="46.95" customHeight="1" x14ac:dyDescent="0.25">
      <c r="B1" s="12"/>
    </row>
    <row r="2" spans="1:5" ht="30" customHeight="1" x14ac:dyDescent="0.2">
      <c r="A2" s="68" t="s">
        <v>100</v>
      </c>
      <c r="B2" s="69"/>
      <c r="C2" s="70"/>
    </row>
    <row r="3" spans="1:5" x14ac:dyDescent="0.25">
      <c r="A3" s="5"/>
      <c r="B3" s="6"/>
      <c r="C3" s="6"/>
    </row>
    <row r="4" spans="1:5" ht="15" customHeight="1" x14ac:dyDescent="0.3">
      <c r="A4" s="5"/>
      <c r="B4" s="61" t="s">
        <v>96</v>
      </c>
      <c r="C4" s="62" t="s">
        <v>40</v>
      </c>
      <c r="E4" s="16" t="s">
        <v>0</v>
      </c>
    </row>
    <row r="5" spans="1:5" ht="15" customHeight="1" x14ac:dyDescent="0.3">
      <c r="B5" s="41" t="s">
        <v>36</v>
      </c>
      <c r="C5" s="42">
        <v>6</v>
      </c>
      <c r="E5" s="24" t="s">
        <v>50</v>
      </c>
    </row>
    <row r="6" spans="1:5" ht="15" customHeight="1" x14ac:dyDescent="0.3">
      <c r="B6" s="41" t="s">
        <v>37</v>
      </c>
      <c r="C6" s="43" t="s">
        <v>39</v>
      </c>
      <c r="E6" s="24" t="s">
        <v>51</v>
      </c>
    </row>
    <row r="7" spans="1:5" ht="15" customHeight="1" x14ac:dyDescent="0.3">
      <c r="B7" s="41" t="s">
        <v>42</v>
      </c>
      <c r="C7" s="48">
        <v>20000</v>
      </c>
      <c r="E7" s="23"/>
    </row>
    <row r="8" spans="1:5" ht="15" customHeight="1" x14ac:dyDescent="0.3">
      <c r="B8" s="41" t="s">
        <v>41</v>
      </c>
      <c r="C8" s="48"/>
      <c r="E8" s="44"/>
    </row>
    <row r="9" spans="1:5" ht="15" customHeight="1" x14ac:dyDescent="0.3">
      <c r="B9" s="41" t="s">
        <v>5</v>
      </c>
      <c r="C9" s="48"/>
      <c r="E9" s="24"/>
    </row>
    <row r="10" spans="1:5" ht="15" customHeight="1" x14ac:dyDescent="0.3">
      <c r="B10" s="41" t="s">
        <v>43</v>
      </c>
      <c r="C10" s="48">
        <v>5000</v>
      </c>
      <c r="E10" s="24"/>
    </row>
    <row r="11" spans="1:5" ht="15" customHeight="1" x14ac:dyDescent="0.3">
      <c r="B11" s="41" t="s">
        <v>44</v>
      </c>
      <c r="C11" s="48"/>
      <c r="E11" s="24" t="s">
        <v>87</v>
      </c>
    </row>
    <row r="12" spans="1:5" ht="15" customHeight="1" x14ac:dyDescent="0.3">
      <c r="B12" s="41" t="s">
        <v>45</v>
      </c>
      <c r="C12" s="48">
        <v>10000</v>
      </c>
      <c r="E12" s="24" t="s">
        <v>90</v>
      </c>
    </row>
    <row r="13" spans="1:5" ht="15" customHeight="1" x14ac:dyDescent="0.3">
      <c r="B13" s="41" t="s">
        <v>89</v>
      </c>
      <c r="C13" s="48"/>
      <c r="E13" s="24" t="s">
        <v>52</v>
      </c>
    </row>
    <row r="14" spans="1:5" ht="15" customHeight="1" x14ac:dyDescent="0.3">
      <c r="B14" s="41" t="s">
        <v>46</v>
      </c>
      <c r="C14" s="49">
        <v>2000</v>
      </c>
      <c r="E14" s="24" t="s">
        <v>53</v>
      </c>
    </row>
    <row r="15" spans="1:5" ht="15" customHeight="1" x14ac:dyDescent="0.3">
      <c r="B15" s="41" t="s">
        <v>60</v>
      </c>
      <c r="C15" s="49"/>
      <c r="E15" s="24" t="s">
        <v>88</v>
      </c>
    </row>
    <row r="16" spans="1:5" ht="15" customHeight="1" x14ac:dyDescent="0.3">
      <c r="B16" s="45"/>
      <c r="C16" s="60"/>
      <c r="E16" s="24"/>
    </row>
    <row r="17" spans="2:5" ht="15" customHeight="1" thickBot="1" x14ac:dyDescent="0.35">
      <c r="B17" s="41" t="s">
        <v>47</v>
      </c>
      <c r="C17" s="63">
        <f>C7+C8+C9+C10+C11+C12-C13-C14</f>
        <v>33000</v>
      </c>
      <c r="E17" s="24"/>
    </row>
    <row r="18" spans="2:5" ht="15" customHeight="1" thickTop="1" x14ac:dyDescent="0.3">
      <c r="B18" s="45"/>
      <c r="C18" s="60"/>
      <c r="E18" s="24"/>
    </row>
    <row r="19" spans="2:5" ht="15" customHeight="1" x14ac:dyDescent="0.3">
      <c r="B19" s="41" t="s">
        <v>48</v>
      </c>
      <c r="C19" s="59">
        <f>(C17-C12-C11)/C5*12</f>
        <v>46000</v>
      </c>
      <c r="E19" s="24"/>
    </row>
    <row r="20" spans="2:5" ht="15" customHeight="1" x14ac:dyDescent="0.3">
      <c r="B20" s="46" t="s">
        <v>45</v>
      </c>
      <c r="C20" s="50">
        <f>C11+C12</f>
        <v>10000</v>
      </c>
    </row>
    <row r="21" spans="2:5" ht="15" customHeight="1" x14ac:dyDescent="0.3">
      <c r="B21" s="46" t="s">
        <v>49</v>
      </c>
      <c r="C21" s="50">
        <f>C19+C20</f>
        <v>56000</v>
      </c>
    </row>
    <row r="22" spans="2:5" ht="15" customHeight="1" x14ac:dyDescent="0.25">
      <c r="B22" s="8"/>
      <c r="C22" s="9"/>
    </row>
    <row r="23" spans="2:5" ht="15" hidden="1" customHeight="1" x14ac:dyDescent="0.25">
      <c r="B23" s="54" t="s">
        <v>63</v>
      </c>
      <c r="C23" s="56">
        <f>IF(C6="RESIDENT",1,0)</f>
        <v>0</v>
      </c>
    </row>
    <row r="24" spans="2:5" ht="15" hidden="1" customHeight="1" x14ac:dyDescent="0.25">
      <c r="B24" s="54" t="s">
        <v>64</v>
      </c>
      <c r="C24" s="55">
        <f>IF(C23=1,C21,0)</f>
        <v>0</v>
      </c>
    </row>
    <row r="25" spans="2:5" ht="15" hidden="1" customHeight="1" x14ac:dyDescent="0.25">
      <c r="B25" s="54" t="s">
        <v>65</v>
      </c>
      <c r="C25" s="55">
        <f>LOOKUP(C24,Tax_Tables!B7:B11,Tax_Tables!C7:C11)</f>
        <v>0</v>
      </c>
    </row>
    <row r="26" spans="2:5" ht="15" hidden="1" customHeight="1" x14ac:dyDescent="0.25">
      <c r="B26" s="54" t="s">
        <v>66</v>
      </c>
      <c r="C26" s="55">
        <f>LOOKUP(C24,Tax_Tables!B7:B11,Tax_Tables!D7:D11)</f>
        <v>0</v>
      </c>
    </row>
    <row r="27" spans="2:5" ht="15" hidden="1" customHeight="1" x14ac:dyDescent="0.25">
      <c r="B27" s="54" t="s">
        <v>67</v>
      </c>
      <c r="C27" s="55">
        <f>LOOKUP(C24,Tax_Tables!B7:B11,Tax_Tables!E7:E11)</f>
        <v>0</v>
      </c>
    </row>
    <row r="28" spans="2:5" ht="15" hidden="1" customHeight="1" x14ac:dyDescent="0.25">
      <c r="B28" s="54" t="s">
        <v>68</v>
      </c>
      <c r="C28" s="55">
        <f>(C24-C27)*C26+C25</f>
        <v>0</v>
      </c>
    </row>
    <row r="29" spans="2:5" ht="15" hidden="1" customHeight="1" x14ac:dyDescent="0.25">
      <c r="B29" s="54"/>
      <c r="C29" s="55"/>
    </row>
    <row r="30" spans="2:5" ht="15" hidden="1" customHeight="1" x14ac:dyDescent="0.25">
      <c r="B30" s="54" t="s">
        <v>69</v>
      </c>
      <c r="C30" s="55">
        <f>IF(C23=1,C19,0)</f>
        <v>0</v>
      </c>
    </row>
    <row r="31" spans="2:5" ht="15" hidden="1" customHeight="1" x14ac:dyDescent="0.25">
      <c r="B31" s="54" t="s">
        <v>65</v>
      </c>
      <c r="C31" s="55">
        <f>LOOKUP(C30,Tax_Tables!B7:B11,Tax_Tables!C7:C11)</f>
        <v>0</v>
      </c>
    </row>
    <row r="32" spans="2:5" ht="15" hidden="1" customHeight="1" x14ac:dyDescent="0.25">
      <c r="B32" s="54" t="s">
        <v>66</v>
      </c>
      <c r="C32" s="55">
        <f>LOOKUP(C30,Tax_Tables!B7:B11,Tax_Tables!D7:D11)</f>
        <v>0</v>
      </c>
    </row>
    <row r="33" spans="2:3" ht="15" hidden="1" customHeight="1" x14ac:dyDescent="0.25">
      <c r="B33" s="54" t="s">
        <v>67</v>
      </c>
      <c r="C33" s="55">
        <f>LOOKUP(C30,Tax_Tables!B7:B11,Tax_Tables!E7:E11)</f>
        <v>0</v>
      </c>
    </row>
    <row r="34" spans="2:3" ht="15" hidden="1" customHeight="1" x14ac:dyDescent="0.25">
      <c r="B34" s="54" t="s">
        <v>70</v>
      </c>
      <c r="C34" s="55">
        <f>(C30-C33)*C32+C31</f>
        <v>0</v>
      </c>
    </row>
    <row r="35" spans="2:3" ht="15" hidden="1" customHeight="1" x14ac:dyDescent="0.25">
      <c r="B35" s="54"/>
      <c r="C35" s="55"/>
    </row>
    <row r="36" spans="2:3" ht="15" hidden="1" customHeight="1" x14ac:dyDescent="0.25">
      <c r="B36" s="54" t="s">
        <v>71</v>
      </c>
      <c r="C36" s="56">
        <f>IF(C6="Non-resident",1,0)</f>
        <v>1</v>
      </c>
    </row>
    <row r="37" spans="2:3" ht="15" hidden="1" customHeight="1" x14ac:dyDescent="0.25">
      <c r="B37" s="54" t="s">
        <v>79</v>
      </c>
      <c r="C37" s="55">
        <f>IF(C36=1,C21,0)</f>
        <v>56000</v>
      </c>
    </row>
    <row r="38" spans="2:3" ht="15" hidden="1" customHeight="1" x14ac:dyDescent="0.25">
      <c r="B38" s="54" t="s">
        <v>80</v>
      </c>
      <c r="C38" s="55">
        <f>LOOKUP(C37,Tax_Tables!B15:B18,Tax_Tables!C15:C18)</f>
        <v>0</v>
      </c>
    </row>
    <row r="39" spans="2:3" ht="15" hidden="1" customHeight="1" x14ac:dyDescent="0.25">
      <c r="B39" s="54" t="s">
        <v>81</v>
      </c>
      <c r="C39" s="55">
        <f>LOOKUP(C37,Tax_Tables!B15:B18,Tax_Tables!D15:D18)</f>
        <v>0.05</v>
      </c>
    </row>
    <row r="40" spans="2:3" ht="15" hidden="1" customHeight="1" x14ac:dyDescent="0.25">
      <c r="B40" s="54" t="s">
        <v>82</v>
      </c>
      <c r="C40" s="55">
        <f>LOOKUP(C37,Tax_Tables!B15:B18,Tax_Tables!E15:E18)</f>
        <v>0</v>
      </c>
    </row>
    <row r="41" spans="2:3" ht="15" hidden="1" customHeight="1" x14ac:dyDescent="0.25">
      <c r="B41" s="54" t="s">
        <v>68</v>
      </c>
      <c r="C41" s="55">
        <f>(C37-C40)*C39+C38</f>
        <v>2800</v>
      </c>
    </row>
    <row r="42" spans="2:3" ht="15" hidden="1" customHeight="1" x14ac:dyDescent="0.25">
      <c r="B42" s="54"/>
      <c r="C42" s="55"/>
    </row>
    <row r="43" spans="2:3" ht="15" hidden="1" customHeight="1" x14ac:dyDescent="0.25">
      <c r="B43" s="54" t="s">
        <v>83</v>
      </c>
      <c r="C43" s="55">
        <f>IF(C36=1,C19,0)</f>
        <v>46000</v>
      </c>
    </row>
    <row r="44" spans="2:3" ht="15" hidden="1" customHeight="1" x14ac:dyDescent="0.25">
      <c r="B44" s="54" t="s">
        <v>80</v>
      </c>
      <c r="C44" s="55">
        <f>LOOKUP(C43,Tax_Tables!B15:B18,Tax_Tables!C15:C18)</f>
        <v>0</v>
      </c>
    </row>
    <row r="45" spans="2:3" ht="15" hidden="1" customHeight="1" x14ac:dyDescent="0.25">
      <c r="B45" s="54" t="s">
        <v>81</v>
      </c>
      <c r="C45" s="55">
        <f>LOOKUP(C43,Tax_Tables!B15:B18,Tax_Tables!D15:D18)</f>
        <v>0.05</v>
      </c>
    </row>
    <row r="46" spans="2:3" ht="15" hidden="1" customHeight="1" x14ac:dyDescent="0.25">
      <c r="B46" s="54" t="s">
        <v>82</v>
      </c>
      <c r="C46" s="55">
        <f>LOOKUP(C43,Tax_Tables!B15:B18,Tax_Tables!E15:E18)</f>
        <v>0</v>
      </c>
    </row>
    <row r="47" spans="2:3" ht="15" hidden="1" customHeight="1" x14ac:dyDescent="0.25">
      <c r="B47" s="54" t="s">
        <v>70</v>
      </c>
      <c r="C47" s="55">
        <f>(C43-C46)*C45+C44</f>
        <v>2300</v>
      </c>
    </row>
    <row r="48" spans="2:3" ht="15" hidden="1" customHeight="1" x14ac:dyDescent="0.25">
      <c r="B48" s="58" t="s">
        <v>54</v>
      </c>
      <c r="C48" s="57">
        <f>C41+C28</f>
        <v>2800</v>
      </c>
    </row>
    <row r="49" spans="1:5" ht="15" hidden="1" customHeight="1" x14ac:dyDescent="0.25">
      <c r="B49" s="58" t="s">
        <v>55</v>
      </c>
      <c r="C49" s="57">
        <f>C47+C34</f>
        <v>2300</v>
      </c>
    </row>
    <row r="50" spans="1:5" ht="15" hidden="1" customHeight="1" x14ac:dyDescent="0.25">
      <c r="B50" s="58" t="s">
        <v>56</v>
      </c>
      <c r="C50" s="47">
        <f>C48-C49</f>
        <v>500</v>
      </c>
    </row>
    <row r="51" spans="1:5" ht="15" hidden="1" customHeight="1" x14ac:dyDescent="0.25">
      <c r="B51" s="58" t="s">
        <v>57</v>
      </c>
      <c r="C51" s="57">
        <f>C49/12*C5</f>
        <v>1150</v>
      </c>
    </row>
    <row r="52" spans="1:5" ht="15" hidden="1" customHeight="1" x14ac:dyDescent="0.25">
      <c r="B52" s="58" t="s">
        <v>56</v>
      </c>
      <c r="C52" s="57">
        <f>C48-C49</f>
        <v>500</v>
      </c>
    </row>
    <row r="53" spans="1:5" ht="15" hidden="1" customHeight="1" x14ac:dyDescent="0.25">
      <c r="B53" s="58" t="s">
        <v>59</v>
      </c>
      <c r="C53" s="57">
        <f>C51+C52</f>
        <v>1650</v>
      </c>
    </row>
    <row r="54" spans="1:5" ht="15" hidden="1" customHeight="1" x14ac:dyDescent="0.25">
      <c r="B54" s="58" t="s">
        <v>60</v>
      </c>
      <c r="C54" s="57">
        <f>C15</f>
        <v>0</v>
      </c>
    </row>
    <row r="55" spans="1:5" ht="15" hidden="1" customHeight="1" x14ac:dyDescent="0.25">
      <c r="B55" s="64" t="s">
        <v>58</v>
      </c>
      <c r="C55" s="65">
        <f>IF((C53-C54)&lt;0,0,(C53-C54))</f>
        <v>1650</v>
      </c>
    </row>
    <row r="56" spans="1:5" ht="15" customHeight="1" thickBot="1" x14ac:dyDescent="0.35">
      <c r="A56" s="66" t="s">
        <v>1</v>
      </c>
      <c r="B56" s="66" t="s">
        <v>2</v>
      </c>
      <c r="C56" s="67">
        <f>C55</f>
        <v>1650</v>
      </c>
      <c r="E56" s="2"/>
    </row>
    <row r="57" spans="1:5" ht="15" customHeight="1" x14ac:dyDescent="0.25">
      <c r="B57" s="8"/>
      <c r="C57" s="9"/>
      <c r="E57" s="13"/>
    </row>
    <row r="58" spans="1:5" ht="15" customHeight="1" x14ac:dyDescent="0.25">
      <c r="A58" s="21"/>
      <c r="B58" s="21" t="s">
        <v>3</v>
      </c>
      <c r="C58" s="40"/>
      <c r="E58" s="2"/>
    </row>
    <row r="59" spans="1:5" ht="15" customHeight="1" x14ac:dyDescent="0.25">
      <c r="A59" s="19"/>
      <c r="B59" s="26" t="s">
        <v>72</v>
      </c>
      <c r="C59" s="27"/>
      <c r="E59" s="2"/>
    </row>
    <row r="60" spans="1:5" x14ac:dyDescent="0.25">
      <c r="A60" s="20"/>
      <c r="B60" s="28" t="s">
        <v>73</v>
      </c>
      <c r="C60" s="29">
        <f>C17-C12-C11</f>
        <v>23000</v>
      </c>
      <c r="E60" s="2"/>
    </row>
    <row r="61" spans="1:5" x14ac:dyDescent="0.25">
      <c r="A61" s="20" t="s">
        <v>8</v>
      </c>
      <c r="B61" s="28" t="s">
        <v>74</v>
      </c>
      <c r="C61" s="29">
        <f>C5</f>
        <v>6</v>
      </c>
      <c r="E61" s="2"/>
    </row>
    <row r="62" spans="1:5" x14ac:dyDescent="0.25">
      <c r="A62" s="20" t="s">
        <v>7</v>
      </c>
      <c r="B62" s="28" t="s">
        <v>75</v>
      </c>
      <c r="C62" s="29">
        <v>12</v>
      </c>
      <c r="E62" s="2"/>
    </row>
    <row r="63" spans="1:5" x14ac:dyDescent="0.25">
      <c r="A63" s="20" t="s">
        <v>1</v>
      </c>
      <c r="B63" s="28" t="s">
        <v>76</v>
      </c>
      <c r="C63" s="29">
        <f>C60/C61*C62</f>
        <v>46000</v>
      </c>
      <c r="E63" s="2"/>
    </row>
    <row r="64" spans="1:5" x14ac:dyDescent="0.25">
      <c r="A64" s="20"/>
      <c r="B64" s="32" t="s">
        <v>9</v>
      </c>
      <c r="C64" s="27"/>
      <c r="E64" s="2"/>
    </row>
    <row r="65" spans="1:5" x14ac:dyDescent="0.25">
      <c r="A65" s="20" t="s">
        <v>6</v>
      </c>
      <c r="B65" s="28" t="s">
        <v>10</v>
      </c>
      <c r="C65" s="29">
        <f>C46+C33</f>
        <v>0</v>
      </c>
      <c r="E65" s="12"/>
    </row>
    <row r="66" spans="1:5" x14ac:dyDescent="0.25">
      <c r="A66" s="20" t="s">
        <v>7</v>
      </c>
      <c r="B66" s="28" t="s">
        <v>11</v>
      </c>
      <c r="C66" s="29">
        <f>C45+C32</f>
        <v>0.05</v>
      </c>
    </row>
    <row r="67" spans="1:5" x14ac:dyDescent="0.25">
      <c r="A67" s="20" t="s">
        <v>4</v>
      </c>
      <c r="B67" s="28" t="s">
        <v>12</v>
      </c>
      <c r="C67" s="29">
        <f>C44+C31</f>
        <v>0</v>
      </c>
    </row>
    <row r="68" spans="1:5" x14ac:dyDescent="0.25">
      <c r="A68" s="20" t="s">
        <v>1</v>
      </c>
      <c r="B68" s="28" t="s">
        <v>13</v>
      </c>
      <c r="C68" s="29">
        <f>C47+C34</f>
        <v>2300</v>
      </c>
    </row>
    <row r="69" spans="1:5" x14ac:dyDescent="0.25">
      <c r="A69" s="20" t="s">
        <v>8</v>
      </c>
      <c r="B69" s="28" t="s">
        <v>77</v>
      </c>
      <c r="C69" s="29">
        <v>12</v>
      </c>
    </row>
    <row r="70" spans="1:5" x14ac:dyDescent="0.25">
      <c r="A70" s="20" t="s">
        <v>7</v>
      </c>
      <c r="B70" s="28" t="s">
        <v>78</v>
      </c>
      <c r="C70" s="30">
        <f>C61</f>
        <v>6</v>
      </c>
      <c r="E70" s="10"/>
    </row>
    <row r="71" spans="1:5" x14ac:dyDescent="0.25">
      <c r="A71" s="20" t="s">
        <v>1</v>
      </c>
      <c r="B71" s="28" t="s">
        <v>14</v>
      </c>
      <c r="C71" s="31">
        <f>C68/C69*C70</f>
        <v>1150</v>
      </c>
    </row>
    <row r="72" spans="1:5" x14ac:dyDescent="0.25">
      <c r="A72" s="20"/>
      <c r="B72" s="33" t="s">
        <v>15</v>
      </c>
      <c r="C72" s="27"/>
    </row>
    <row r="73" spans="1:5" x14ac:dyDescent="0.25">
      <c r="A73" s="20"/>
      <c r="B73" s="28" t="s">
        <v>16</v>
      </c>
      <c r="C73" s="29">
        <f>C63</f>
        <v>46000</v>
      </c>
    </row>
    <row r="74" spans="1:5" x14ac:dyDescent="0.25">
      <c r="A74" s="20" t="s">
        <v>4</v>
      </c>
      <c r="B74" s="28" t="s">
        <v>17</v>
      </c>
      <c r="C74" s="29">
        <f>C11+C12</f>
        <v>10000</v>
      </c>
    </row>
    <row r="75" spans="1:5" x14ac:dyDescent="0.25">
      <c r="A75" s="20" t="s">
        <v>1</v>
      </c>
      <c r="B75" s="28" t="s">
        <v>18</v>
      </c>
      <c r="C75" s="31">
        <f>SUM(C73:C74)</f>
        <v>56000</v>
      </c>
    </row>
    <row r="76" spans="1:5" x14ac:dyDescent="0.25">
      <c r="A76" s="20"/>
      <c r="B76" s="32" t="s">
        <v>19</v>
      </c>
      <c r="C76" s="27"/>
    </row>
    <row r="77" spans="1:5" x14ac:dyDescent="0.25">
      <c r="A77" s="20" t="s">
        <v>6</v>
      </c>
      <c r="B77" s="28" t="s">
        <v>20</v>
      </c>
      <c r="C77" s="29">
        <f>C27+C40</f>
        <v>0</v>
      </c>
    </row>
    <row r="78" spans="1:5" x14ac:dyDescent="0.25">
      <c r="A78" s="20" t="s">
        <v>7</v>
      </c>
      <c r="B78" s="28" t="s">
        <v>11</v>
      </c>
      <c r="C78" s="29">
        <f>C39+C26</f>
        <v>0.05</v>
      </c>
    </row>
    <row r="79" spans="1:5" x14ac:dyDescent="0.25">
      <c r="A79" s="20" t="s">
        <v>4</v>
      </c>
      <c r="B79" s="28" t="s">
        <v>21</v>
      </c>
      <c r="C79" s="29">
        <f>C25+C38</f>
        <v>0</v>
      </c>
    </row>
    <row r="80" spans="1:5" x14ac:dyDescent="0.25">
      <c r="A80" s="20" t="s">
        <v>1</v>
      </c>
      <c r="B80" s="28" t="s">
        <v>22</v>
      </c>
      <c r="C80" s="29">
        <f>C48</f>
        <v>2800</v>
      </c>
      <c r="E80" s="2"/>
    </row>
    <row r="81" spans="1:5" x14ac:dyDescent="0.25">
      <c r="A81" s="20" t="s">
        <v>6</v>
      </c>
      <c r="B81" s="28" t="s">
        <v>23</v>
      </c>
      <c r="C81" s="29">
        <f>C68</f>
        <v>2300</v>
      </c>
      <c r="E81" s="2"/>
    </row>
    <row r="82" spans="1:5" x14ac:dyDescent="0.25">
      <c r="A82" s="20" t="s">
        <v>1</v>
      </c>
      <c r="B82" s="28" t="s">
        <v>24</v>
      </c>
      <c r="C82" s="31">
        <f>C80-C81</f>
        <v>500</v>
      </c>
      <c r="E82" s="2"/>
    </row>
    <row r="83" spans="1:5" x14ac:dyDescent="0.25">
      <c r="A83" s="21" t="s">
        <v>4</v>
      </c>
      <c r="B83" s="28" t="s">
        <v>14</v>
      </c>
      <c r="C83" s="29">
        <f>C71</f>
        <v>1150</v>
      </c>
    </row>
    <row r="84" spans="1:5" x14ac:dyDescent="0.25">
      <c r="A84" s="22"/>
      <c r="B84" s="36" t="s">
        <v>25</v>
      </c>
      <c r="C84" s="37">
        <f>C82+C83</f>
        <v>1650</v>
      </c>
      <c r="E84" s="2"/>
    </row>
    <row r="85" spans="1:5" x14ac:dyDescent="0.25">
      <c r="A85" s="20" t="s">
        <v>6</v>
      </c>
      <c r="B85" s="28" t="s">
        <v>84</v>
      </c>
      <c r="C85" s="38">
        <f>C15</f>
        <v>0</v>
      </c>
      <c r="E85" s="2"/>
    </row>
    <row r="86" spans="1:5" ht="12.6" thickBot="1" x14ac:dyDescent="0.3">
      <c r="A86" s="20" t="s">
        <v>1</v>
      </c>
      <c r="B86" s="33" t="s">
        <v>2</v>
      </c>
      <c r="C86" s="39">
        <f>IF((C84-C85)&lt;0,0,(C84-C85))</f>
        <v>1650</v>
      </c>
      <c r="E86" s="2"/>
    </row>
    <row r="87" spans="1:5" ht="12.6" thickTop="1" x14ac:dyDescent="0.25">
      <c r="E87" s="2"/>
    </row>
    <row r="89" spans="1:5" x14ac:dyDescent="0.25">
      <c r="A89" s="25" t="s">
        <v>26</v>
      </c>
      <c r="B89" s="34"/>
      <c r="C89" s="35"/>
      <c r="D89" s="34"/>
      <c r="E89" s="18"/>
    </row>
    <row r="90" spans="1:5" ht="22.2" customHeight="1" x14ac:dyDescent="0.2">
      <c r="A90" s="71" t="s">
        <v>27</v>
      </c>
      <c r="B90" s="71"/>
      <c r="C90" s="71"/>
      <c r="D90" s="71"/>
      <c r="E90" s="71"/>
    </row>
    <row r="91" spans="1:5" x14ac:dyDescent="0.25">
      <c r="A91" s="25" t="s">
        <v>28</v>
      </c>
      <c r="B91" s="34"/>
      <c r="C91" s="35"/>
      <c r="D91" s="34"/>
      <c r="E91" s="18"/>
    </row>
    <row r="92" spans="1:5" x14ac:dyDescent="0.25">
      <c r="A92" s="25" t="s">
        <v>101</v>
      </c>
      <c r="B92" s="34"/>
      <c r="C92" s="35"/>
      <c r="D92" s="34"/>
      <c r="E92" s="18"/>
    </row>
    <row r="93" spans="1:5" x14ac:dyDescent="0.25">
      <c r="A93" s="25" t="s">
        <v>29</v>
      </c>
      <c r="B93" s="34"/>
      <c r="C93" s="35"/>
      <c r="D93" s="34"/>
      <c r="E93" s="18"/>
    </row>
    <row r="96" spans="1:5"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sheetData>
  <sheetProtection algorithmName="SHA-512" hashValue="P6ImFUTYDPVdF6ROym+6sOoyW1/khX6neBy94D7XKjaFDsFVxc2YuLn1KbJi30PnYs6vEhRB25ejg1YXr/iGuw==" saltValue="L+KHQZee4uR7D7JK7v+/KA==" spinCount="100000" sheet="1" objects="1" selectLockedCells="1"/>
  <mergeCells count="2">
    <mergeCell ref="A2:C2"/>
    <mergeCell ref="A90:E90"/>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3.2" x14ac:dyDescent="0.25"/>
  <sheetData>
    <row r="1" spans="1:1" x14ac:dyDescent="0.25">
      <c r="A1" t="s">
        <v>38</v>
      </c>
    </row>
    <row r="2" spans="1:1" x14ac:dyDescent="0.25">
      <c r="A2"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pageSetUpPr fitToPage="1"/>
  </sheetPr>
  <dimension ref="A1:XFC106"/>
  <sheetViews>
    <sheetView showGridLines="0" showRowColHeaders="0" showWhiteSpace="0" zoomScaleNormal="100" workbookViewId="0">
      <selection activeCell="C5" sqref="C5"/>
    </sheetView>
  </sheetViews>
  <sheetFormatPr defaultColWidth="0" defaultRowHeight="12" x14ac:dyDescent="0.25"/>
  <cols>
    <col min="1" max="1" width="5.33203125" style="7" customWidth="1"/>
    <col min="2" max="2" width="54.109375" style="2" customWidth="1"/>
    <col min="3" max="3" width="18.5546875" style="11" customWidth="1"/>
    <col min="4" max="4" width="2.6640625" style="2" customWidth="1"/>
    <col min="5" max="5" width="68.33203125" style="4" customWidth="1"/>
    <col min="6" max="16383" width="9.109375" style="2" hidden="1"/>
    <col min="16384" max="16384" width="4.77734375" style="2" hidden="1" customWidth="1"/>
  </cols>
  <sheetData>
    <row r="1" spans="1:5" ht="46.95" customHeight="1" x14ac:dyDescent="0.25">
      <c r="B1" s="12"/>
    </row>
    <row r="2" spans="1:5" ht="30" customHeight="1" x14ac:dyDescent="0.2">
      <c r="A2" s="68" t="s">
        <v>100</v>
      </c>
      <c r="B2" s="69"/>
      <c r="C2" s="70"/>
    </row>
    <row r="3" spans="1:5" x14ac:dyDescent="0.25">
      <c r="A3" s="5"/>
      <c r="B3" s="6"/>
      <c r="C3" s="6"/>
    </row>
    <row r="4" spans="1:5" ht="15" customHeight="1" x14ac:dyDescent="0.3">
      <c r="A4" s="5"/>
      <c r="B4" s="61" t="s">
        <v>97</v>
      </c>
      <c r="C4" s="62" t="s">
        <v>40</v>
      </c>
      <c r="E4" s="16" t="s">
        <v>0</v>
      </c>
    </row>
    <row r="5" spans="1:5" ht="15" customHeight="1" x14ac:dyDescent="0.3">
      <c r="B5" s="41" t="s">
        <v>86</v>
      </c>
      <c r="C5" s="42">
        <v>6</v>
      </c>
      <c r="E5" s="24">
        <v>12</v>
      </c>
    </row>
    <row r="6" spans="1:5" ht="15" customHeight="1" x14ac:dyDescent="0.3">
      <c r="B6" s="41" t="s">
        <v>37</v>
      </c>
      <c r="C6" s="43" t="s">
        <v>39</v>
      </c>
      <c r="E6" s="24" t="s">
        <v>51</v>
      </c>
    </row>
    <row r="7" spans="1:5" ht="15" customHeight="1" x14ac:dyDescent="0.3">
      <c r="B7" s="41" t="s">
        <v>42</v>
      </c>
      <c r="C7" s="48">
        <v>20000</v>
      </c>
      <c r="E7" s="23"/>
    </row>
    <row r="8" spans="1:5" ht="15" customHeight="1" x14ac:dyDescent="0.3">
      <c r="B8" s="41" t="s">
        <v>41</v>
      </c>
      <c r="C8" s="48"/>
      <c r="E8" s="44"/>
    </row>
    <row r="9" spans="1:5" ht="15" customHeight="1" x14ac:dyDescent="0.3">
      <c r="B9" s="41" t="s">
        <v>5</v>
      </c>
      <c r="C9" s="48"/>
      <c r="E9" s="24"/>
    </row>
    <row r="10" spans="1:5" ht="15" customHeight="1" x14ac:dyDescent="0.3">
      <c r="B10" s="41" t="s">
        <v>43</v>
      </c>
      <c r="C10" s="48">
        <v>5000</v>
      </c>
      <c r="E10" s="24"/>
    </row>
    <row r="11" spans="1:5" ht="15" customHeight="1" x14ac:dyDescent="0.3">
      <c r="B11" s="41" t="s">
        <v>44</v>
      </c>
      <c r="C11" s="48"/>
      <c r="E11" s="24" t="s">
        <v>87</v>
      </c>
    </row>
    <row r="12" spans="1:5" ht="15" customHeight="1" x14ac:dyDescent="0.3">
      <c r="B12" s="41" t="s">
        <v>45</v>
      </c>
      <c r="C12" s="48">
        <v>10000</v>
      </c>
      <c r="E12" s="24" t="s">
        <v>90</v>
      </c>
    </row>
    <row r="13" spans="1:5" ht="15" customHeight="1" x14ac:dyDescent="0.3">
      <c r="B13" s="41" t="s">
        <v>89</v>
      </c>
      <c r="C13" s="48"/>
      <c r="E13" s="24" t="s">
        <v>52</v>
      </c>
    </row>
    <row r="14" spans="1:5" ht="15" customHeight="1" x14ac:dyDescent="0.3">
      <c r="B14" s="41" t="s">
        <v>46</v>
      </c>
      <c r="C14" s="49"/>
      <c r="E14" s="24" t="s">
        <v>53</v>
      </c>
    </row>
    <row r="15" spans="1:5" ht="15" customHeight="1" x14ac:dyDescent="0.3">
      <c r="B15" s="45"/>
      <c r="C15" s="60"/>
      <c r="E15" s="24"/>
    </row>
    <row r="16" spans="1:5" ht="15" customHeight="1" thickBot="1" x14ac:dyDescent="0.35">
      <c r="B16" s="41" t="s">
        <v>85</v>
      </c>
      <c r="C16" s="63">
        <f>C7+C8+C9+C10+C11+C12-C13-C14</f>
        <v>35000</v>
      </c>
      <c r="E16" s="24"/>
    </row>
    <row r="17" spans="2:5" ht="15" customHeight="1" thickTop="1" x14ac:dyDescent="0.3">
      <c r="B17" s="45"/>
      <c r="C17" s="60"/>
      <c r="E17" s="24"/>
    </row>
    <row r="18" spans="2:5" ht="15" customHeight="1" x14ac:dyDescent="0.3">
      <c r="B18" s="41" t="s">
        <v>48</v>
      </c>
      <c r="C18" s="59">
        <f>(C16-C12-C11)*12</f>
        <v>300000</v>
      </c>
      <c r="E18" s="24"/>
    </row>
    <row r="19" spans="2:5" ht="15" customHeight="1" x14ac:dyDescent="0.3">
      <c r="B19" s="46" t="s">
        <v>45</v>
      </c>
      <c r="C19" s="50">
        <f>C11+C12</f>
        <v>10000</v>
      </c>
    </row>
    <row r="20" spans="2:5" ht="15" customHeight="1" x14ac:dyDescent="0.3">
      <c r="B20" s="46" t="s">
        <v>49</v>
      </c>
      <c r="C20" s="50">
        <f>C18+C19</f>
        <v>310000</v>
      </c>
    </row>
    <row r="21" spans="2:5" ht="15" customHeight="1" x14ac:dyDescent="0.25">
      <c r="B21" s="8"/>
      <c r="C21" s="9"/>
    </row>
    <row r="22" spans="2:5" ht="15" hidden="1" customHeight="1" x14ac:dyDescent="0.25">
      <c r="B22" s="54" t="s">
        <v>63</v>
      </c>
      <c r="C22" s="56">
        <f>IF(C6="RESIDENT",1,0)</f>
        <v>0</v>
      </c>
    </row>
    <row r="23" spans="2:5" ht="15" hidden="1" customHeight="1" x14ac:dyDescent="0.25">
      <c r="B23" s="54" t="s">
        <v>64</v>
      </c>
      <c r="C23" s="55">
        <f>IF(C22=1,C20,0)</f>
        <v>0</v>
      </c>
    </row>
    <row r="24" spans="2:5" ht="15" hidden="1" customHeight="1" x14ac:dyDescent="0.25">
      <c r="B24" s="54" t="s">
        <v>65</v>
      </c>
      <c r="C24" s="55">
        <f>LOOKUP(C23,Tax_Tables!B7:B11,Tax_Tables!C7:C11)</f>
        <v>0</v>
      </c>
    </row>
    <row r="25" spans="2:5" ht="15" hidden="1" customHeight="1" x14ac:dyDescent="0.25">
      <c r="B25" s="54" t="s">
        <v>66</v>
      </c>
      <c r="C25" s="55">
        <f>LOOKUP(C23,Tax_Tables!B7:B11,Tax_Tables!D7:D11)</f>
        <v>0</v>
      </c>
    </row>
    <row r="26" spans="2:5" ht="15" hidden="1" customHeight="1" x14ac:dyDescent="0.25">
      <c r="B26" s="54" t="s">
        <v>67</v>
      </c>
      <c r="C26" s="55">
        <f>LOOKUP(C23,Tax_Tables!B7:B11,Tax_Tables!E7:E11)</f>
        <v>0</v>
      </c>
    </row>
    <row r="27" spans="2:5" ht="15" hidden="1" customHeight="1" x14ac:dyDescent="0.25">
      <c r="B27" s="54" t="s">
        <v>68</v>
      </c>
      <c r="C27" s="55">
        <f>(C23-C26)*C25+C24</f>
        <v>0</v>
      </c>
    </row>
    <row r="28" spans="2:5" ht="15" hidden="1" customHeight="1" x14ac:dyDescent="0.25">
      <c r="B28" s="54"/>
      <c r="C28" s="55"/>
    </row>
    <row r="29" spans="2:5" ht="15" hidden="1" customHeight="1" x14ac:dyDescent="0.25">
      <c r="B29" s="54" t="s">
        <v>69</v>
      </c>
      <c r="C29" s="55">
        <f>IF(C22=1,C18,0)</f>
        <v>0</v>
      </c>
    </row>
    <row r="30" spans="2:5" ht="15" hidden="1" customHeight="1" x14ac:dyDescent="0.25">
      <c r="B30" s="54" t="s">
        <v>65</v>
      </c>
      <c r="C30" s="55">
        <f>LOOKUP(C29,Tax_Tables!B7:B11,Tax_Tables!C7:C11)</f>
        <v>0</v>
      </c>
    </row>
    <row r="31" spans="2:5" ht="15" hidden="1" customHeight="1" x14ac:dyDescent="0.25">
      <c r="B31" s="54" t="s">
        <v>66</v>
      </c>
      <c r="C31" s="55">
        <f>LOOKUP(C29,Tax_Tables!B7:B11,Tax_Tables!D7:D11)</f>
        <v>0</v>
      </c>
    </row>
    <row r="32" spans="2:5" ht="15" hidden="1" customHeight="1" x14ac:dyDescent="0.25">
      <c r="B32" s="54" t="s">
        <v>67</v>
      </c>
      <c r="C32" s="55">
        <f>LOOKUP(C29,Tax_Tables!B7:B11,Tax_Tables!E7:E11)</f>
        <v>0</v>
      </c>
    </row>
    <row r="33" spans="2:3" ht="15" hidden="1" customHeight="1" x14ac:dyDescent="0.25">
      <c r="B33" s="54" t="s">
        <v>70</v>
      </c>
      <c r="C33" s="55">
        <f>(C29-C32)*C31+C30</f>
        <v>0</v>
      </c>
    </row>
    <row r="34" spans="2:3" ht="15" hidden="1" customHeight="1" x14ac:dyDescent="0.25">
      <c r="B34" s="54"/>
      <c r="C34" s="55"/>
    </row>
    <row r="35" spans="2:3" ht="15" hidden="1" customHeight="1" x14ac:dyDescent="0.25">
      <c r="B35" s="54" t="s">
        <v>71</v>
      </c>
      <c r="C35" s="56">
        <f>IF(C6="Non-resident",1,0)</f>
        <v>1</v>
      </c>
    </row>
    <row r="36" spans="2:3" ht="15" hidden="1" customHeight="1" x14ac:dyDescent="0.25">
      <c r="B36" s="54" t="s">
        <v>79</v>
      </c>
      <c r="C36" s="55">
        <f>IF(C35=1,C20,0)</f>
        <v>310000</v>
      </c>
    </row>
    <row r="37" spans="2:3" ht="15" hidden="1" customHeight="1" x14ac:dyDescent="0.25">
      <c r="B37" s="54" t="s">
        <v>80</v>
      </c>
      <c r="C37" s="55">
        <f>LOOKUP(C36,Tax_Tables!B15:B18,Tax_Tables!C15:C18)</f>
        <v>14850</v>
      </c>
    </row>
    <row r="38" spans="2:3" ht="15" hidden="1" customHeight="1" x14ac:dyDescent="0.25">
      <c r="B38" s="54" t="s">
        <v>81</v>
      </c>
      <c r="C38" s="55">
        <f>LOOKUP(C36,Tax_Tables!B15:B18,Tax_Tables!D15:D18)</f>
        <v>0.25</v>
      </c>
    </row>
    <row r="39" spans="2:3" ht="15" hidden="1" customHeight="1" x14ac:dyDescent="0.25">
      <c r="B39" s="54" t="s">
        <v>82</v>
      </c>
      <c r="C39" s="55">
        <f>LOOKUP(C36,Tax_Tables!B15:B18,Tax_Tables!E15:E18)</f>
        <v>144000</v>
      </c>
    </row>
    <row r="40" spans="2:3" ht="15" hidden="1" customHeight="1" x14ac:dyDescent="0.25">
      <c r="B40" s="54" t="s">
        <v>68</v>
      </c>
      <c r="C40" s="55">
        <f>(C36-C39)*C38+C37</f>
        <v>56350</v>
      </c>
    </row>
    <row r="41" spans="2:3" ht="15" hidden="1" customHeight="1" x14ac:dyDescent="0.25">
      <c r="B41" s="54"/>
      <c r="C41" s="55"/>
    </row>
    <row r="42" spans="2:3" ht="15" hidden="1" customHeight="1" x14ac:dyDescent="0.25">
      <c r="B42" s="54" t="s">
        <v>83</v>
      </c>
      <c r="C42" s="55">
        <f>IF(C35=1,C18,0)</f>
        <v>300000</v>
      </c>
    </row>
    <row r="43" spans="2:3" ht="15" hidden="1" customHeight="1" x14ac:dyDescent="0.25">
      <c r="B43" s="54" t="s">
        <v>80</v>
      </c>
      <c r="C43" s="55">
        <f>LOOKUP(C42,Tax_Tables!B15:B18,Tax_Tables!C15:C18)</f>
        <v>14850</v>
      </c>
    </row>
    <row r="44" spans="2:3" ht="15" hidden="1" customHeight="1" x14ac:dyDescent="0.25">
      <c r="B44" s="54" t="s">
        <v>81</v>
      </c>
      <c r="C44" s="55">
        <f>LOOKUP(C42,Tax_Tables!B15:B18,Tax_Tables!D15:D18)</f>
        <v>0.25</v>
      </c>
    </row>
    <row r="45" spans="2:3" ht="15" hidden="1" customHeight="1" x14ac:dyDescent="0.25">
      <c r="B45" s="54" t="s">
        <v>82</v>
      </c>
      <c r="C45" s="55">
        <f>LOOKUP(C42,Tax_Tables!B15:B18,Tax_Tables!E15:E18)</f>
        <v>144000</v>
      </c>
    </row>
    <row r="46" spans="2:3" ht="15" hidden="1" customHeight="1" x14ac:dyDescent="0.25">
      <c r="B46" s="54" t="s">
        <v>70</v>
      </c>
      <c r="C46" s="55">
        <f>(C42-C45)*C44+C43</f>
        <v>53850</v>
      </c>
    </row>
    <row r="47" spans="2:3" ht="15" hidden="1" customHeight="1" x14ac:dyDescent="0.25">
      <c r="B47" s="58" t="s">
        <v>54</v>
      </c>
      <c r="C47" s="57">
        <f>C40+C27</f>
        <v>56350</v>
      </c>
    </row>
    <row r="48" spans="2:3" ht="15" hidden="1" customHeight="1" x14ac:dyDescent="0.25">
      <c r="B48" s="58" t="s">
        <v>55</v>
      </c>
      <c r="C48" s="57">
        <f>C46+C33</f>
        <v>53850</v>
      </c>
    </row>
    <row r="49" spans="1:5" ht="15" hidden="1" customHeight="1" x14ac:dyDescent="0.25">
      <c r="B49" s="58" t="s">
        <v>56</v>
      </c>
      <c r="C49" s="47">
        <f>C47-C48</f>
        <v>2500</v>
      </c>
    </row>
    <row r="50" spans="1:5" ht="15" hidden="1" customHeight="1" x14ac:dyDescent="0.25">
      <c r="B50" s="58" t="s">
        <v>57</v>
      </c>
      <c r="C50" s="57">
        <f>C48/12</f>
        <v>4487.5</v>
      </c>
    </row>
    <row r="51" spans="1:5" ht="15" hidden="1" customHeight="1" x14ac:dyDescent="0.25">
      <c r="B51" s="58" t="s">
        <v>56</v>
      </c>
      <c r="C51" s="57">
        <f>C47-C48</f>
        <v>2500</v>
      </c>
    </row>
    <row r="52" spans="1:5" ht="15" hidden="1" customHeight="1" x14ac:dyDescent="0.25">
      <c r="B52" s="58" t="s">
        <v>59</v>
      </c>
      <c r="C52" s="57">
        <f>C50+C51</f>
        <v>6987.5</v>
      </c>
    </row>
    <row r="53" spans="1:5" ht="15" hidden="1" customHeight="1" x14ac:dyDescent="0.25">
      <c r="B53" s="64" t="s">
        <v>58</v>
      </c>
      <c r="C53" s="65">
        <f>C52</f>
        <v>6987.5</v>
      </c>
    </row>
    <row r="54" spans="1:5" ht="15" customHeight="1" thickBot="1" x14ac:dyDescent="0.35">
      <c r="A54" s="66" t="s">
        <v>1</v>
      </c>
      <c r="B54" s="66" t="s">
        <v>2</v>
      </c>
      <c r="C54" s="67">
        <f>C52</f>
        <v>6987.5</v>
      </c>
      <c r="E54" s="2"/>
    </row>
    <row r="55" spans="1:5" ht="15" customHeight="1" x14ac:dyDescent="0.25">
      <c r="B55" s="8"/>
      <c r="C55" s="9"/>
      <c r="E55" s="13"/>
    </row>
    <row r="56" spans="1:5" ht="15" customHeight="1" x14ac:dyDescent="0.25">
      <c r="A56" s="21"/>
      <c r="B56" s="21" t="s">
        <v>3</v>
      </c>
      <c r="C56" s="40"/>
      <c r="E56" s="2"/>
    </row>
    <row r="57" spans="1:5" ht="15" customHeight="1" x14ac:dyDescent="0.25">
      <c r="A57" s="19"/>
      <c r="B57" s="26" t="s">
        <v>98</v>
      </c>
      <c r="C57" s="27"/>
      <c r="E57" s="2"/>
    </row>
    <row r="58" spans="1:5" x14ac:dyDescent="0.25">
      <c r="A58" s="20"/>
      <c r="B58" s="28" t="s">
        <v>85</v>
      </c>
      <c r="C58" s="29">
        <f>C16-C12-C11</f>
        <v>25000</v>
      </c>
      <c r="E58" s="2"/>
    </row>
    <row r="59" spans="1:5" x14ac:dyDescent="0.25">
      <c r="A59" s="20" t="s">
        <v>7</v>
      </c>
      <c r="B59" s="28" t="s">
        <v>91</v>
      </c>
      <c r="C59" s="29">
        <v>12</v>
      </c>
      <c r="E59" s="2"/>
    </row>
    <row r="60" spans="1:5" x14ac:dyDescent="0.25">
      <c r="A60" s="20" t="s">
        <v>1</v>
      </c>
      <c r="B60" s="28" t="s">
        <v>92</v>
      </c>
      <c r="C60" s="29">
        <f>C58*C59</f>
        <v>300000</v>
      </c>
      <c r="E60" s="2"/>
    </row>
    <row r="61" spans="1:5" x14ac:dyDescent="0.25">
      <c r="A61" s="20"/>
      <c r="B61" s="32" t="s">
        <v>9</v>
      </c>
      <c r="C61" s="27"/>
      <c r="E61" s="2"/>
    </row>
    <row r="62" spans="1:5" x14ac:dyDescent="0.25">
      <c r="A62" s="20" t="s">
        <v>6</v>
      </c>
      <c r="B62" s="28" t="s">
        <v>10</v>
      </c>
      <c r="C62" s="29">
        <f>C45+C32</f>
        <v>144000</v>
      </c>
      <c r="E62" s="12"/>
    </row>
    <row r="63" spans="1:5" x14ac:dyDescent="0.25">
      <c r="A63" s="20" t="s">
        <v>7</v>
      </c>
      <c r="B63" s="28" t="s">
        <v>11</v>
      </c>
      <c r="C63" s="29">
        <f>C44+C31</f>
        <v>0.25</v>
      </c>
    </row>
    <row r="64" spans="1:5" x14ac:dyDescent="0.25">
      <c r="A64" s="20" t="s">
        <v>4</v>
      </c>
      <c r="B64" s="28" t="s">
        <v>12</v>
      </c>
      <c r="C64" s="29">
        <f>C43+C30</f>
        <v>14850</v>
      </c>
    </row>
    <row r="65" spans="1:5" x14ac:dyDescent="0.25">
      <c r="A65" s="20" t="s">
        <v>1</v>
      </c>
      <c r="B65" s="28" t="s">
        <v>13</v>
      </c>
      <c r="C65" s="29">
        <f>C46+C33</f>
        <v>53850</v>
      </c>
    </row>
    <row r="66" spans="1:5" x14ac:dyDescent="0.25">
      <c r="A66" s="20" t="s">
        <v>8</v>
      </c>
      <c r="B66" s="28" t="s">
        <v>99</v>
      </c>
      <c r="C66" s="29">
        <v>12</v>
      </c>
    </row>
    <row r="67" spans="1:5" x14ac:dyDescent="0.25">
      <c r="A67" s="20" t="s">
        <v>1</v>
      </c>
      <c r="B67" s="28" t="s">
        <v>93</v>
      </c>
      <c r="C67" s="31">
        <f>C65/C66</f>
        <v>4487.5</v>
      </c>
    </row>
    <row r="68" spans="1:5" x14ac:dyDescent="0.25">
      <c r="A68" s="20"/>
      <c r="B68" s="33" t="s">
        <v>15</v>
      </c>
      <c r="C68" s="27"/>
    </row>
    <row r="69" spans="1:5" x14ac:dyDescent="0.25">
      <c r="A69" s="20"/>
      <c r="B69" s="28" t="s">
        <v>16</v>
      </c>
      <c r="C69" s="29">
        <f>C60</f>
        <v>300000</v>
      </c>
    </row>
    <row r="70" spans="1:5" x14ac:dyDescent="0.25">
      <c r="A70" s="20" t="s">
        <v>4</v>
      </c>
      <c r="B70" s="28" t="s">
        <v>17</v>
      </c>
      <c r="C70" s="29">
        <f>C11+C12</f>
        <v>10000</v>
      </c>
    </row>
    <row r="71" spans="1:5" x14ac:dyDescent="0.25">
      <c r="A71" s="20" t="s">
        <v>1</v>
      </c>
      <c r="B71" s="28" t="s">
        <v>18</v>
      </c>
      <c r="C71" s="31">
        <f>SUM(C69:C70)</f>
        <v>310000</v>
      </c>
    </row>
    <row r="72" spans="1:5" x14ac:dyDescent="0.25">
      <c r="A72" s="20"/>
      <c r="B72" s="32" t="s">
        <v>19</v>
      </c>
      <c r="C72" s="27"/>
    </row>
    <row r="73" spans="1:5" x14ac:dyDescent="0.25">
      <c r="A73" s="20" t="s">
        <v>6</v>
      </c>
      <c r="B73" s="28" t="s">
        <v>20</v>
      </c>
      <c r="C73" s="29">
        <f>C26+C39</f>
        <v>144000</v>
      </c>
    </row>
    <row r="74" spans="1:5" x14ac:dyDescent="0.25">
      <c r="A74" s="20" t="s">
        <v>7</v>
      </c>
      <c r="B74" s="28" t="s">
        <v>11</v>
      </c>
      <c r="C74" s="29">
        <f>C38+C25</f>
        <v>0.25</v>
      </c>
    </row>
    <row r="75" spans="1:5" x14ac:dyDescent="0.25">
      <c r="A75" s="20" t="s">
        <v>4</v>
      </c>
      <c r="B75" s="28" t="s">
        <v>21</v>
      </c>
      <c r="C75" s="29">
        <f>C24+C37</f>
        <v>14850</v>
      </c>
    </row>
    <row r="76" spans="1:5" x14ac:dyDescent="0.25">
      <c r="A76" s="20" t="s">
        <v>1</v>
      </c>
      <c r="B76" s="28" t="s">
        <v>22</v>
      </c>
      <c r="C76" s="29">
        <f>C47</f>
        <v>56350</v>
      </c>
      <c r="E76" s="2"/>
    </row>
    <row r="77" spans="1:5" x14ac:dyDescent="0.25">
      <c r="A77" s="20" t="s">
        <v>6</v>
      </c>
      <c r="B77" s="28" t="s">
        <v>94</v>
      </c>
      <c r="C77" s="29">
        <f>C65</f>
        <v>53850</v>
      </c>
      <c r="E77" s="2"/>
    </row>
    <row r="78" spans="1:5" x14ac:dyDescent="0.25">
      <c r="A78" s="20" t="s">
        <v>1</v>
      </c>
      <c r="B78" s="28" t="s">
        <v>24</v>
      </c>
      <c r="C78" s="31">
        <f>C76-C77</f>
        <v>2500</v>
      </c>
      <c r="E78" s="2"/>
    </row>
    <row r="79" spans="1:5" x14ac:dyDescent="0.25">
      <c r="A79" s="21"/>
      <c r="B79" s="34"/>
      <c r="C79" s="35"/>
    </row>
    <row r="80" spans="1:5" x14ac:dyDescent="0.25">
      <c r="A80" s="22" t="s">
        <v>4</v>
      </c>
      <c r="B80" s="36" t="s">
        <v>95</v>
      </c>
      <c r="C80" s="37">
        <f>C67</f>
        <v>4487.5</v>
      </c>
      <c r="E80" s="2"/>
    </row>
    <row r="81" spans="1:5" ht="12.6" thickBot="1" x14ac:dyDescent="0.3">
      <c r="A81" s="20" t="s">
        <v>1</v>
      </c>
      <c r="B81" s="33" t="s">
        <v>2</v>
      </c>
      <c r="C81" s="39">
        <f>C78+C80</f>
        <v>6987.5</v>
      </c>
      <c r="E81" s="2"/>
    </row>
    <row r="82" spans="1:5" ht="12.6" thickTop="1" x14ac:dyDescent="0.25">
      <c r="E82" s="2"/>
    </row>
    <row r="84" spans="1:5" x14ac:dyDescent="0.25">
      <c r="A84" s="25" t="s">
        <v>26</v>
      </c>
      <c r="B84" s="34"/>
      <c r="C84" s="35"/>
      <c r="D84" s="34"/>
      <c r="E84" s="18"/>
    </row>
    <row r="85" spans="1:5" ht="22.2" customHeight="1" x14ac:dyDescent="0.2">
      <c r="A85" s="71" t="s">
        <v>27</v>
      </c>
      <c r="B85" s="71"/>
      <c r="C85" s="71"/>
      <c r="D85" s="71"/>
      <c r="E85" s="71"/>
    </row>
    <row r="86" spans="1:5" x14ac:dyDescent="0.25">
      <c r="A86" s="25" t="s">
        <v>28</v>
      </c>
      <c r="B86" s="34"/>
      <c r="C86" s="35"/>
      <c r="D86" s="34"/>
      <c r="E86" s="18"/>
    </row>
    <row r="87" spans="1:5" x14ac:dyDescent="0.25">
      <c r="A87" s="25" t="s">
        <v>101</v>
      </c>
      <c r="B87" s="34"/>
      <c r="C87" s="35"/>
      <c r="D87" s="34"/>
      <c r="E87" s="18"/>
    </row>
    <row r="88" spans="1:5" x14ac:dyDescent="0.25">
      <c r="A88" s="25" t="s">
        <v>29</v>
      </c>
      <c r="B88" s="34"/>
      <c r="C88" s="35"/>
      <c r="D88" s="34"/>
      <c r="E88" s="18"/>
    </row>
    <row r="91" spans="1:5" hidden="1" x14ac:dyDescent="0.25"/>
    <row r="92" spans="1:5" hidden="1" x14ac:dyDescent="0.25"/>
    <row r="93" spans="1:5" hidden="1" x14ac:dyDescent="0.25"/>
    <row r="94" spans="1:5" hidden="1" x14ac:dyDescent="0.25"/>
    <row r="95" spans="1:5" hidden="1" x14ac:dyDescent="0.25"/>
    <row r="96" spans="1:5"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sheetData>
  <sheetProtection algorithmName="SHA-512" hashValue="08PvQ4LNNhSgRwu5iblC+iCLnTlnyWom/B1YKWS/UsH/D6AaSJwfKItcPiRYLxleVg8+UUcAspNUJ3Rkv7CKyg==" saltValue="ps2Fr60PKQ5uH5jpJ3o6hw==" spinCount="100000" sheet="1" objects="1" selectLockedCells="1"/>
  <mergeCells count="2">
    <mergeCell ref="A2:C2"/>
    <mergeCell ref="A85:E85"/>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
  <sheetViews>
    <sheetView showGridLines="0" showRowColHeaders="0" zoomScaleNormal="100" workbookViewId="0">
      <selection activeCell="A20" sqref="A20:XFD25"/>
    </sheetView>
  </sheetViews>
  <sheetFormatPr defaultColWidth="0" defaultRowHeight="10.199999999999999" zeroHeight="1" x14ac:dyDescent="0.2"/>
  <cols>
    <col min="1" max="1" width="2.109375" style="2" customWidth="1"/>
    <col min="2" max="2" width="16.88671875" style="2" bestFit="1" customWidth="1"/>
    <col min="3" max="3" width="13.109375" style="2" bestFit="1" customWidth="1"/>
    <col min="4" max="4" width="8.44140625" style="2" customWidth="1"/>
    <col min="5" max="5" width="14.44140625" style="2" bestFit="1" customWidth="1"/>
    <col min="6" max="6" width="5.109375" style="2" customWidth="1"/>
    <col min="7" max="11" width="0" style="2" hidden="1" customWidth="1"/>
    <col min="12" max="16384" width="40" style="2" hidden="1"/>
  </cols>
  <sheetData>
    <row r="1" spans="2:5" x14ac:dyDescent="0.2"/>
    <row r="2" spans="2:5" x14ac:dyDescent="0.2"/>
    <row r="3" spans="2:5" x14ac:dyDescent="0.2"/>
    <row r="4" spans="2:5" x14ac:dyDescent="0.2"/>
    <row r="5" spans="2:5" x14ac:dyDescent="0.2">
      <c r="B5" s="1" t="s">
        <v>61</v>
      </c>
    </row>
    <row r="6" spans="2:5" s="1" customFormat="1" x14ac:dyDescent="0.2">
      <c r="B6" s="14" t="s">
        <v>30</v>
      </c>
      <c r="C6" s="14" t="s">
        <v>31</v>
      </c>
      <c r="D6" s="14" t="s">
        <v>32</v>
      </c>
      <c r="E6" s="14" t="s">
        <v>33</v>
      </c>
    </row>
    <row r="7" spans="2:5" x14ac:dyDescent="0.2">
      <c r="B7" s="3">
        <v>0</v>
      </c>
      <c r="C7" s="3">
        <v>0</v>
      </c>
      <c r="D7" s="53">
        <v>0</v>
      </c>
      <c r="E7" s="3">
        <v>0</v>
      </c>
    </row>
    <row r="8" spans="2:5" x14ac:dyDescent="0.2">
      <c r="B8" s="15">
        <v>36001</v>
      </c>
      <c r="C8" s="3">
        <v>0</v>
      </c>
      <c r="D8" s="53">
        <v>0.05</v>
      </c>
      <c r="E8" s="15">
        <v>36000</v>
      </c>
    </row>
    <row r="9" spans="2:5" x14ac:dyDescent="0.2">
      <c r="B9" s="15">
        <v>72001</v>
      </c>
      <c r="C9" s="3">
        <v>1800</v>
      </c>
      <c r="D9" s="53">
        <v>0.125</v>
      </c>
      <c r="E9" s="15">
        <v>72000</v>
      </c>
    </row>
    <row r="10" spans="2:5" x14ac:dyDescent="0.2">
      <c r="B10" s="15">
        <v>108001</v>
      </c>
      <c r="C10" s="3">
        <v>6300</v>
      </c>
      <c r="D10" s="53">
        <v>0.1875</v>
      </c>
      <c r="E10" s="15">
        <v>108000</v>
      </c>
    </row>
    <row r="11" spans="2:5" x14ac:dyDescent="0.2">
      <c r="B11" s="15">
        <v>144001</v>
      </c>
      <c r="C11" s="3">
        <v>13050</v>
      </c>
      <c r="D11" s="53">
        <v>0.25</v>
      </c>
      <c r="E11" s="15">
        <v>144000</v>
      </c>
    </row>
    <row r="12" spans="2:5" x14ac:dyDescent="0.2">
      <c r="B12" s="51"/>
      <c r="C12" s="51"/>
      <c r="D12" s="51"/>
      <c r="E12" s="51"/>
    </row>
    <row r="13" spans="2:5" x14ac:dyDescent="0.2">
      <c r="B13" s="52" t="s">
        <v>62</v>
      </c>
      <c r="C13" s="51"/>
      <c r="D13" s="51"/>
      <c r="E13" s="51"/>
    </row>
    <row r="14" spans="2:5" x14ac:dyDescent="0.2">
      <c r="B14" s="14" t="s">
        <v>30</v>
      </c>
      <c r="C14" s="14" t="s">
        <v>31</v>
      </c>
      <c r="D14" s="14" t="s">
        <v>32</v>
      </c>
      <c r="E14" s="14" t="s">
        <v>33</v>
      </c>
    </row>
    <row r="15" spans="2:5" x14ac:dyDescent="0.2">
      <c r="B15" s="3">
        <v>0</v>
      </c>
      <c r="C15" s="3">
        <v>0</v>
      </c>
      <c r="D15" s="53">
        <v>0.05</v>
      </c>
      <c r="E15" s="3">
        <v>0</v>
      </c>
    </row>
    <row r="16" spans="2:5" x14ac:dyDescent="0.2">
      <c r="B16" s="15">
        <v>72001</v>
      </c>
      <c r="C16" s="3">
        <v>3600</v>
      </c>
      <c r="D16" s="53">
        <v>0.125</v>
      </c>
      <c r="E16" s="15">
        <v>72000</v>
      </c>
    </row>
    <row r="17" spans="2:5" x14ac:dyDescent="0.2">
      <c r="B17" s="15">
        <v>108001</v>
      </c>
      <c r="C17" s="3">
        <v>8100</v>
      </c>
      <c r="D17" s="53">
        <v>0.1875</v>
      </c>
      <c r="E17" s="15">
        <v>108000</v>
      </c>
    </row>
    <row r="18" spans="2:5" x14ac:dyDescent="0.2">
      <c r="B18" s="15">
        <v>144001</v>
      </c>
      <c r="C18" s="3">
        <v>14850</v>
      </c>
      <c r="D18" s="53">
        <v>0.25</v>
      </c>
      <c r="E18" s="15">
        <v>144000</v>
      </c>
    </row>
    <row r="19" spans="2:5" x14ac:dyDescent="0.2">
      <c r="B19" s="51"/>
      <c r="C19" s="51"/>
      <c r="D19" s="51"/>
      <c r="E19" s="51"/>
    </row>
  </sheetData>
  <sheetProtection algorithmName="SHA-512" hashValue="niLy5Ph6/0VQig7okrM8Djfc+Tu2nVw9CQ7o9RhvcYmPnZTe/BpUiWW/fTJPSSA8XnXEQPLHEBYxYn9F/9kR4w==" saltValue="kUDHxAcMILVeqPDQKkvc6g==" spinCount="100000" sheet="1" objects="1" select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3.2" x14ac:dyDescent="0.25"/>
  <sheetData>
    <row r="1" spans="1:2" x14ac:dyDescent="0.25">
      <c r="A1" t="s">
        <v>34</v>
      </c>
      <c r="B1" s="17">
        <v>20</v>
      </c>
    </row>
    <row r="2" spans="1:2" x14ac:dyDescent="0.25">
      <c r="A2" t="s">
        <v>35</v>
      </c>
      <c r="B2" s="17">
        <v>80</v>
      </c>
    </row>
    <row r="3" spans="1:2" x14ac:dyDescent="0.25">
      <c r="B3" s="17">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20291ebb-8fd5-4a4a-b5a6-ec5249e68ab7"/>
    <ds:schemaRef ds:uri="http://www.w3.org/XML/1998/namespace"/>
    <ds:schemaRef ds:uri="http://purl.org/dc/dcmityp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YTD Tax Calc - months</vt:lpstr>
      <vt:lpstr>Sheet1</vt:lpstr>
      <vt:lpstr>Monthly Tax Calc</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2021-04-15T10:47:20Z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