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sage365.sharepoint.com/sites/za/pd/Compliance/PayrollAfrica/Mozambique/"/>
    </mc:Choice>
  </mc:AlternateContent>
  <xr:revisionPtr revIDLastSave="15" documentId="13_ncr:1_{421B9B97-E279-420A-8D43-6EF95B8B35EB}" xr6:coauthVersionLast="45" xr6:coauthVersionMax="45" xr10:uidLastSave="{CDF14E54-6A7E-4A68-A286-E7FD7B4D6B36}"/>
  <bookViews>
    <workbookView xWindow="-120" yWindow="-120" windowWidth="20730" windowHeight="11160" tabRatio="601" xr2:uid="{00000000-000D-0000-FFFF-FFFF00000000}"/>
  </bookViews>
  <sheets>
    <sheet name="Monthly Tax Cal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1" l="1"/>
  <c r="J41" i="1" s="1"/>
  <c r="I48" i="1" l="1"/>
  <c r="I92" i="1" l="1"/>
  <c r="I98" i="1"/>
  <c r="I91" i="1"/>
  <c r="I93" i="1"/>
  <c r="I94" i="1"/>
  <c r="I95" i="1"/>
  <c r="I96" i="1"/>
  <c r="I97" i="1"/>
  <c r="I90" i="1"/>
  <c r="I89" i="1"/>
  <c r="I82" i="1"/>
  <c r="I75" i="1"/>
  <c r="I76" i="1"/>
  <c r="I77" i="1"/>
  <c r="I78" i="1"/>
  <c r="I79" i="1"/>
  <c r="I80" i="1"/>
  <c r="I81" i="1"/>
  <c r="I74" i="1"/>
  <c r="I73" i="1"/>
  <c r="I66" i="1"/>
  <c r="I59" i="1"/>
  <c r="I60" i="1"/>
  <c r="I61" i="1"/>
  <c r="I62" i="1"/>
  <c r="I63" i="1"/>
  <c r="I64" i="1"/>
  <c r="I65" i="1"/>
  <c r="I58" i="1"/>
  <c r="I57" i="1"/>
  <c r="L73" i="1" l="1"/>
  <c r="L89" i="1"/>
  <c r="L57" i="1"/>
  <c r="I50" i="1" l="1"/>
  <c r="L90" i="1"/>
  <c r="L58" i="1"/>
  <c r="I45" i="1"/>
  <c r="I49" i="1"/>
  <c r="I42" i="1"/>
  <c r="L42" i="1" s="1"/>
  <c r="I46" i="1"/>
  <c r="J42" i="1"/>
  <c r="L74" i="1"/>
  <c r="I43" i="1"/>
  <c r="I47" i="1"/>
  <c r="I41" i="1"/>
  <c r="L41" i="1" s="1"/>
  <c r="I44" i="1"/>
  <c r="J44" i="1"/>
  <c r="S44" i="1" s="1"/>
  <c r="C25" i="1"/>
  <c r="L59" i="1" l="1"/>
  <c r="R59" i="1" s="1"/>
  <c r="L92" i="1"/>
  <c r="R92" i="1"/>
  <c r="L43" i="1"/>
  <c r="R43" i="1" s="1"/>
  <c r="L78" i="1"/>
  <c r="R78" i="1" s="1"/>
  <c r="L65" i="1"/>
  <c r="R65" i="1"/>
  <c r="S65" i="1"/>
  <c r="L98" i="1"/>
  <c r="R98" i="1"/>
  <c r="L80" i="1"/>
  <c r="R80" i="1"/>
  <c r="L63" i="1"/>
  <c r="S63" i="1"/>
  <c r="R63" i="1"/>
  <c r="L96" i="1"/>
  <c r="R96" i="1" s="1"/>
  <c r="L60" i="1"/>
  <c r="R60" i="1"/>
  <c r="L82" i="1"/>
  <c r="R82" i="1"/>
  <c r="L50" i="1"/>
  <c r="R50" i="1" s="1"/>
  <c r="L75" i="1"/>
  <c r="R75" i="1" s="1"/>
  <c r="S42" i="1"/>
  <c r="L62" i="1"/>
  <c r="R62" i="1"/>
  <c r="L48" i="1"/>
  <c r="R48" i="1" s="1"/>
  <c r="L77" i="1"/>
  <c r="R77" i="1"/>
  <c r="L64" i="1"/>
  <c r="R64" i="1"/>
  <c r="L93" i="1"/>
  <c r="R93" i="1" s="1"/>
  <c r="L46" i="1"/>
  <c r="R46" i="1"/>
  <c r="L79" i="1"/>
  <c r="S79" i="1"/>
  <c r="R79" i="1"/>
  <c r="L49" i="1"/>
  <c r="R49" i="1"/>
  <c r="L66" i="1"/>
  <c r="R66" i="1" s="1"/>
  <c r="L95" i="1"/>
  <c r="S95" i="1"/>
  <c r="R95" i="1"/>
  <c r="L44" i="1"/>
  <c r="R44" i="1"/>
  <c r="L81" i="1"/>
  <c r="R81" i="1"/>
  <c r="S81" i="1"/>
  <c r="L47" i="1"/>
  <c r="R47" i="1"/>
  <c r="L97" i="1"/>
  <c r="R97" i="1"/>
  <c r="S97" i="1"/>
  <c r="L61" i="1"/>
  <c r="R61" i="1"/>
  <c r="L94" i="1"/>
  <c r="R94" i="1"/>
  <c r="L45" i="1"/>
  <c r="R45" i="1" s="1"/>
  <c r="L76" i="1"/>
  <c r="R76" i="1"/>
  <c r="L91" i="1"/>
  <c r="R91" i="1" s="1"/>
  <c r="C31" i="1"/>
  <c r="C19" i="1"/>
  <c r="J93" i="1" l="1"/>
  <c r="J97" i="1"/>
  <c r="J98" i="1"/>
  <c r="S98" i="1" s="1"/>
  <c r="J94" i="1"/>
  <c r="S94" i="1" s="1"/>
  <c r="J90" i="1"/>
  <c r="S90" i="1" s="1"/>
  <c r="J91" i="1"/>
  <c r="J95" i="1"/>
  <c r="J89" i="1"/>
  <c r="J92" i="1"/>
  <c r="J96" i="1"/>
  <c r="S96" i="1" s="1"/>
  <c r="J45" i="1"/>
  <c r="S45" i="1" s="1"/>
  <c r="S91" i="1" l="1"/>
  <c r="S92" i="1"/>
  <c r="S93" i="1"/>
  <c r="J50" i="1"/>
  <c r="S50" i="1" s="1"/>
  <c r="J48" i="1"/>
  <c r="S48" i="1" s="1"/>
  <c r="J49" i="1"/>
  <c r="S49" i="1" s="1"/>
  <c r="C28" i="1"/>
  <c r="S99" i="1" l="1"/>
  <c r="C32" i="1" s="1"/>
  <c r="J75" i="1"/>
  <c r="S75" i="1" s="1"/>
  <c r="J79" i="1"/>
  <c r="J73" i="1"/>
  <c r="J76" i="1"/>
  <c r="S76" i="1" s="1"/>
  <c r="J80" i="1"/>
  <c r="S80" i="1" s="1"/>
  <c r="J77" i="1"/>
  <c r="S77" i="1" s="1"/>
  <c r="J81" i="1"/>
  <c r="J82" i="1"/>
  <c r="S82" i="1" s="1"/>
  <c r="J78" i="1"/>
  <c r="S78" i="1" s="1"/>
  <c r="J74" i="1"/>
  <c r="S74" i="1" s="1"/>
  <c r="J61" i="1"/>
  <c r="S61" i="1" s="1"/>
  <c r="J65" i="1"/>
  <c r="J66" i="1"/>
  <c r="S66" i="1" s="1"/>
  <c r="J62" i="1"/>
  <c r="S62" i="1" s="1"/>
  <c r="J58" i="1"/>
  <c r="S58" i="1" s="1"/>
  <c r="J59" i="1"/>
  <c r="S59" i="1" s="1"/>
  <c r="J63" i="1"/>
  <c r="J57" i="1"/>
  <c r="J60" i="1"/>
  <c r="S60" i="1" s="1"/>
  <c r="J64" i="1"/>
  <c r="S64" i="1" s="1"/>
  <c r="J47" i="1"/>
  <c r="S47" i="1" s="1"/>
  <c r="J43" i="1"/>
  <c r="S43" i="1" s="1"/>
  <c r="J46" i="1"/>
  <c r="S46" i="1" s="1"/>
  <c r="S67" i="1" l="1"/>
  <c r="C26" i="1" s="1"/>
  <c r="S83" i="1"/>
  <c r="C29" i="1" s="1"/>
  <c r="S51" i="1" l="1"/>
  <c r="C23" i="1" s="1"/>
  <c r="C34" i="1" l="1"/>
</calcChain>
</file>

<file path=xl/sharedStrings.xml><?xml version="1.0" encoding="utf-8"?>
<sst xmlns="http://schemas.openxmlformats.org/spreadsheetml/2006/main" count="334" uniqueCount="64">
  <si>
    <t>Monthly Income Bracket (Mts)</t>
  </si>
  <si>
    <t>Tax rate</t>
  </si>
  <si>
    <t>Value per Dependent</t>
  </si>
  <si>
    <t>NA</t>
  </si>
  <si>
    <t>200</t>
  </si>
  <si>
    <t>150</t>
  </si>
  <si>
    <t>125</t>
  </si>
  <si>
    <t>100</t>
  </si>
  <si>
    <t>50</t>
  </si>
  <si>
    <t>1 775</t>
  </si>
  <si>
    <t>1 725</t>
  </si>
  <si>
    <t>1700</t>
  </si>
  <si>
    <t>1675</t>
  </si>
  <si>
    <t>1625</t>
  </si>
  <si>
    <t>7 325</t>
  </si>
  <si>
    <t>7300</t>
  </si>
  <si>
    <t>7275</t>
  </si>
  <si>
    <t>7225</t>
  </si>
  <si>
    <t>28375</t>
  </si>
  <si>
    <t>28325</t>
  </si>
  <si>
    <t>28300</t>
  </si>
  <si>
    <t>28275</t>
  </si>
  <si>
    <t>28225</t>
  </si>
  <si>
    <t>From</t>
  </si>
  <si>
    <t>up to</t>
  </si>
  <si>
    <t>60 749 99</t>
  </si>
  <si>
    <t>and above</t>
  </si>
  <si>
    <t>Taxable</t>
  </si>
  <si>
    <t>Income</t>
  </si>
  <si>
    <t>No. of dependants</t>
  </si>
  <si>
    <t>Number of tax dependants</t>
  </si>
  <si>
    <t>Dependant amount</t>
  </si>
  <si>
    <t>Tax deduction</t>
  </si>
  <si>
    <t>TOTAL TAX DEDUCTION</t>
  </si>
  <si>
    <t>Enter amounts only in the grey fields</t>
  </si>
  <si>
    <t>Tax on Periodic 1</t>
  </si>
  <si>
    <t>NORMAL INCOME</t>
  </si>
  <si>
    <t>PERIODIC 1</t>
  </si>
  <si>
    <t>PERIODIC 2</t>
  </si>
  <si>
    <t>Tax on Periodic 2</t>
  </si>
  <si>
    <r>
      <t xml:space="preserve">Periodic 1   </t>
    </r>
    <r>
      <rPr>
        <i/>
        <sz val="10"/>
        <color theme="1" tint="0.499984740745262"/>
        <rFont val="Calibri"/>
        <family val="2"/>
        <scheme val="minor"/>
      </rPr>
      <t>13th Cheque or equivalent</t>
    </r>
  </si>
  <si>
    <r>
      <t xml:space="preserve">Periodic 2   </t>
    </r>
    <r>
      <rPr>
        <i/>
        <sz val="10"/>
        <color theme="1" tint="0.499984740745262"/>
        <rFont val="Calibri"/>
        <family val="2"/>
        <scheme val="minor"/>
      </rPr>
      <t>14th Cheque or equivalent</t>
    </r>
  </si>
  <si>
    <r>
      <t xml:space="preserve">Periodic 1 - </t>
    </r>
    <r>
      <rPr>
        <i/>
        <sz val="10"/>
        <color theme="1" tint="0.499984740745262"/>
        <rFont val="Calibri"/>
        <family val="2"/>
        <scheme val="minor"/>
      </rPr>
      <t>13th Cheque or equivalent</t>
    </r>
  </si>
  <si>
    <r>
      <t xml:space="preserve">Periodic 2 - </t>
    </r>
    <r>
      <rPr>
        <i/>
        <sz val="10"/>
        <color theme="1" tint="0.499984740745262"/>
        <rFont val="Calibri"/>
        <family val="2"/>
        <scheme val="minor"/>
      </rPr>
      <t>14th Cheque or equivalent</t>
    </r>
  </si>
  <si>
    <r>
      <t xml:space="preserve">Periodic 3   </t>
    </r>
    <r>
      <rPr>
        <i/>
        <sz val="10"/>
        <color theme="1" tint="0.499984740745262"/>
        <rFont val="Calibri"/>
        <family val="2"/>
        <scheme val="minor"/>
      </rPr>
      <t>any other payment equivalent to the basic salary</t>
    </r>
  </si>
  <si>
    <t>Tax on Periodic 3</t>
  </si>
  <si>
    <r>
      <t xml:space="preserve">Periodic 3 - </t>
    </r>
    <r>
      <rPr>
        <i/>
        <sz val="10"/>
        <color theme="1" tint="0.499984740745262"/>
        <rFont val="Calibri"/>
        <family val="2"/>
        <scheme val="minor"/>
      </rPr>
      <t>any other payment equivalent to the basic salary</t>
    </r>
  </si>
  <si>
    <t>PERIODIC 3</t>
  </si>
  <si>
    <t>Total Monthly Taxable Income</t>
  </si>
  <si>
    <t>MT</t>
  </si>
  <si>
    <t>Value per Dependent (MT)</t>
  </si>
  <si>
    <t>Monthly Income Bracket (MT)</t>
  </si>
  <si>
    <t>Lower bracket</t>
  </si>
  <si>
    <t>Upper bracket</t>
  </si>
  <si>
    <t>MOZAMBIQUE</t>
  </si>
  <si>
    <t>No Tax</t>
  </si>
  <si>
    <t xml:space="preserve">Actual </t>
  </si>
  <si>
    <r>
      <t>4</t>
    </r>
    <r>
      <rPr>
        <b/>
        <sz val="12"/>
        <color theme="0"/>
        <rFont val="Calibri"/>
        <family val="2"/>
        <scheme val="minor"/>
      </rPr>
      <t>+</t>
    </r>
  </si>
  <si>
    <t>MONTHLY TAX TABLES APPLICABLE FOR CURRENT TAX YEAR</t>
  </si>
  <si>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</si>
  <si>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Normal Taxable Income</t>
  </si>
  <si>
    <t>Total normal taxable income</t>
  </si>
  <si>
    <t>Tax on normal taxable income</t>
  </si>
  <si>
    <t>Monthly Tax Calculator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</si>
</sst>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i/>
      <sz val="11"/>
      <color theme="1"/>
      <name val="Calibri"/>
      <family val="2"/>
      <scheme val="minor"/>
    </font>
    <font>
      <sz val="11"/>
      <name val="Calibri"/>
      <family val="2"/>
      <scheme val="minor"/>
    </font>
    <font>
      <sz val="11"/>
      <color theme="0"/>
      <name val="Calibri"/>
      <family val="2"/>
      <scheme val="minor"/>
    </font>
    <font>
      <sz val="11"/>
      <color rgb="FF00B050"/>
      <name val="Calibri"/>
      <family val="2"/>
      <scheme val="minor"/>
    </font>
    <font>
      <i/>
      <sz val="10"/>
      <color theme="1" tint="0.499984740745262"/>
      <name val="Calibri"/>
      <family val="2"/>
      <scheme val="minor"/>
    </font>
    <font>
      <i/>
      <sz val="11"/>
      <color theme="0" tint="-0.499984740745262"/>
      <name val="Calibri"/>
      <family val="2"/>
      <scheme val="minor"/>
    </font>
    <font>
      <sz val="18"/>
      <name val="Calibri"/>
      <family val="2"/>
      <scheme val="minor"/>
    </font>
    <font>
      <sz val="11"/>
      <color theme="1" tint="0.34998626667073579"/>
      <name val="Calibri"/>
      <family val="2"/>
      <scheme val="minor"/>
    </font>
    <font>
      <i/>
      <sz val="10"/>
      <color theme="0" tint="-0.34998626667073579"/>
      <name val="Calibri"/>
      <family val="2"/>
      <scheme val="minor"/>
    </font>
    <font>
      <b/>
      <i/>
      <sz val="10"/>
      <color theme="0" tint="-0.34998626667073579"/>
      <name val="Calibri"/>
      <family val="2"/>
      <scheme val="minor"/>
    </font>
    <font>
      <b/>
      <sz val="12"/>
      <color theme="0"/>
      <name val="Calibri"/>
      <family val="2"/>
      <scheme val="minor"/>
    </font>
    <font>
      <sz val="11"/>
      <color rgb="FF00FF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37">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double">
        <color indexed="64"/>
      </bottom>
      <diagonal/>
    </border>
    <border>
      <left/>
      <right style="thin">
        <color theme="0"/>
      </right>
      <top style="medium">
        <color indexed="64"/>
      </top>
      <bottom/>
      <diagonal/>
    </border>
    <border>
      <left/>
      <right style="thin">
        <color theme="0"/>
      </right>
      <top/>
      <bottom style="medium">
        <color indexed="64"/>
      </bottom>
      <diagonal/>
    </border>
    <border>
      <left style="thin">
        <color theme="0"/>
      </left>
      <right style="thin">
        <color theme="0"/>
      </right>
      <top style="medium">
        <color indexed="64"/>
      </top>
      <bottom/>
      <diagonal/>
    </border>
    <border>
      <left/>
      <right style="thin">
        <color theme="0"/>
      </right>
      <top/>
      <bottom/>
      <diagonal/>
    </border>
    <border>
      <left/>
      <right style="medium">
        <color indexed="64"/>
      </right>
      <top style="medium">
        <color indexed="64"/>
      </top>
      <bottom style="thin">
        <color indexed="64"/>
      </bottom>
      <diagonal/>
    </border>
    <border>
      <left style="thin">
        <color theme="0"/>
      </left>
      <right style="thin">
        <color theme="0"/>
      </right>
      <top/>
      <bottom/>
      <diagonal/>
    </border>
    <border>
      <left/>
      <right/>
      <top style="medium">
        <color indexed="64"/>
      </top>
      <bottom style="thin">
        <color theme="0"/>
      </bottom>
      <diagonal/>
    </border>
    <border>
      <left/>
      <right style="thin">
        <color theme="0"/>
      </right>
      <top style="medium">
        <color indexed="64"/>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style="thin">
        <color theme="0"/>
      </left>
      <right/>
      <top style="medium">
        <color indexed="64"/>
      </top>
      <bottom style="thin">
        <color theme="0"/>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theme="0"/>
      </left>
      <right style="thin">
        <color theme="0"/>
      </right>
      <top/>
      <bottom style="thin">
        <color indexed="64"/>
      </bottom>
      <diagonal/>
    </border>
  </borders>
  <cellStyleXfs count="1">
    <xf numFmtId="0" fontId="0" fillId="0" borderId="0"/>
  </cellStyleXfs>
  <cellXfs count="136">
    <xf numFmtId="0" fontId="0" fillId="0" borderId="0" xfId="0"/>
    <xf numFmtId="2" fontId="0" fillId="0" borderId="0" xfId="0" applyNumberFormat="1"/>
    <xf numFmtId="0" fontId="0" fillId="0" borderId="0" xfId="0" applyAlignment="1">
      <alignment wrapText="1"/>
    </xf>
    <xf numFmtId="1" fontId="0" fillId="0" borderId="8" xfId="0" applyNumberFormat="1" applyBorder="1" applyAlignment="1">
      <alignment horizontal="center"/>
    </xf>
    <xf numFmtId="1" fontId="0" fillId="0" borderId="7" xfId="0" applyNumberFormat="1" applyBorder="1" applyAlignment="1">
      <alignment horizont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7" xfId="0" applyFont="1" applyFill="1" applyBorder="1"/>
    <xf numFmtId="1" fontId="0" fillId="0" borderId="30" xfId="0" applyNumberFormat="1" applyBorder="1" applyAlignment="1">
      <alignment horizontal="center"/>
    </xf>
    <xf numFmtId="3" fontId="0" fillId="0" borderId="30" xfId="0" applyNumberFormat="1" applyBorder="1" applyAlignment="1">
      <alignment horizontal="right"/>
    </xf>
    <xf numFmtId="4" fontId="0" fillId="0" borderId="24" xfId="0" applyNumberFormat="1" applyBorder="1" applyAlignment="1">
      <alignment horizontal="right"/>
    </xf>
    <xf numFmtId="4" fontId="0" fillId="0" borderId="16" xfId="0" applyNumberFormat="1" applyBorder="1" applyAlignment="1">
      <alignment horizontal="right"/>
    </xf>
    <xf numFmtId="4" fontId="0" fillId="2" borderId="0" xfId="0" applyNumberFormat="1" applyFill="1"/>
    <xf numFmtId="0" fontId="4" fillId="0" borderId="0" xfId="0" applyFont="1" applyAlignment="1">
      <alignment horizontal="center" vertical="center" wrapText="1"/>
    </xf>
    <xf numFmtId="1" fontId="3" fillId="0" borderId="8" xfId="0" applyNumberFormat="1" applyFont="1" applyBorder="1" applyAlignment="1">
      <alignment horizontal="center"/>
    </xf>
    <xf numFmtId="1" fontId="0" fillId="0" borderId="33" xfId="0" applyNumberFormat="1" applyBorder="1" applyAlignment="1">
      <alignment horizontal="center"/>
    </xf>
    <xf numFmtId="3" fontId="0" fillId="0" borderId="33" xfId="0" applyNumberFormat="1" applyBorder="1" applyAlignment="1">
      <alignment horizontal="right"/>
    </xf>
    <xf numFmtId="4" fontId="0" fillId="0" borderId="0" xfId="0" applyNumberFormat="1"/>
    <xf numFmtId="0" fontId="0" fillId="0" borderId="0" xfId="0"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4" fontId="0" fillId="3" borderId="0" xfId="0" applyNumberFormat="1" applyFill="1" applyAlignment="1" applyProtection="1">
      <alignment vertical="center"/>
      <protection locked="0"/>
    </xf>
    <xf numFmtId="4" fontId="0" fillId="5" borderId="0" xfId="0" applyNumberFormat="1" applyFill="1" applyAlignment="1" applyProtection="1">
      <alignment vertical="center"/>
      <protection locked="0"/>
    </xf>
    <xf numFmtId="4" fontId="1" fillId="0" borderId="35" xfId="0" applyNumberFormat="1" applyFont="1" applyBorder="1" applyAlignment="1">
      <alignment horizontal="right" vertical="center"/>
    </xf>
    <xf numFmtId="4" fontId="0" fillId="0" borderId="0" xfId="0" applyNumberFormat="1" applyAlignment="1">
      <alignment vertical="center"/>
    </xf>
    <xf numFmtId="4" fontId="1" fillId="0" borderId="0" xfId="0" applyNumberFormat="1" applyFont="1" applyAlignment="1">
      <alignment vertical="center"/>
    </xf>
    <xf numFmtId="2" fontId="0" fillId="0" borderId="0" xfId="0" applyNumberFormat="1" applyAlignment="1">
      <alignment vertical="center"/>
    </xf>
    <xf numFmtId="4" fontId="1" fillId="0" borderId="19" xfId="0" applyNumberFormat="1" applyFont="1" applyBorder="1" applyAlignment="1">
      <alignment vertical="center"/>
    </xf>
    <xf numFmtId="0" fontId="7" fillId="0" borderId="0" xfId="0" applyFont="1" applyAlignment="1">
      <alignment vertical="center"/>
    </xf>
    <xf numFmtId="0" fontId="2" fillId="0" borderId="0" xfId="0" applyFont="1" applyAlignment="1">
      <alignment vertical="center"/>
    </xf>
    <xf numFmtId="1" fontId="1" fillId="0" borderId="0" xfId="0" applyNumberFormat="1" applyFont="1" applyAlignment="1">
      <alignment horizontal="center" vertical="center"/>
    </xf>
    <xf numFmtId="4" fontId="1" fillId="0" borderId="0" xfId="0" applyNumberFormat="1" applyFont="1" applyAlignment="1">
      <alignment horizontal="right" vertical="center"/>
    </xf>
    <xf numFmtId="0" fontId="5" fillId="0" borderId="0" xfId="0" applyFont="1" applyAlignment="1">
      <alignment vertical="center"/>
    </xf>
    <xf numFmtId="0" fontId="4" fillId="4" borderId="29"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3" xfId="0" applyFont="1" applyFill="1" applyBorder="1" applyAlignment="1">
      <alignment horizontal="center" vertical="center"/>
    </xf>
    <xf numFmtId="2" fontId="0" fillId="0" borderId="6" xfId="0" applyNumberFormat="1" applyBorder="1" applyAlignment="1">
      <alignment horizontal="center" vertical="center"/>
    </xf>
    <xf numFmtId="4" fontId="0" fillId="0" borderId="1" xfId="0" applyNumberFormat="1" applyBorder="1" applyAlignment="1">
      <alignment horizontal="center" vertical="center"/>
    </xf>
    <xf numFmtId="2" fontId="0" fillId="0" borderId="1" xfId="0" applyNumberFormat="1" applyBorder="1" applyAlignment="1">
      <alignment horizontal="center" vertical="center"/>
    </xf>
    <xf numFmtId="9" fontId="0" fillId="0" borderId="8" xfId="0" applyNumberFormat="1" applyBorder="1" applyAlignment="1">
      <alignment horizontal="center" vertical="center"/>
    </xf>
    <xf numFmtId="1" fontId="0" fillId="0" borderId="8" xfId="0" applyNumberFormat="1" applyBorder="1" applyAlignment="1">
      <alignment horizontal="center" vertical="center"/>
    </xf>
    <xf numFmtId="2" fontId="0" fillId="0" borderId="15" xfId="0" applyNumberFormat="1" applyBorder="1" applyAlignment="1">
      <alignment horizontal="center" vertical="center"/>
    </xf>
    <xf numFmtId="4" fontId="0" fillId="0" borderId="10" xfId="0" applyNumberFormat="1" applyBorder="1" applyAlignment="1">
      <alignment horizontal="center" vertical="center"/>
    </xf>
    <xf numFmtId="2" fontId="0" fillId="0" borderId="10" xfId="0" applyNumberFormat="1" applyBorder="1" applyAlignment="1">
      <alignment horizontal="center" vertical="center"/>
    </xf>
    <xf numFmtId="4" fontId="0" fillId="0" borderId="9" xfId="0" applyNumberFormat="1" applyBorder="1" applyAlignment="1">
      <alignment horizontal="center" vertical="center"/>
    </xf>
    <xf numFmtId="9" fontId="0" fillId="0" borderId="30" xfId="0" applyNumberFormat="1" applyBorder="1" applyAlignment="1">
      <alignment horizontal="center" vertical="center"/>
    </xf>
    <xf numFmtId="1" fontId="0" fillId="0" borderId="30" xfId="0" applyNumberFormat="1" applyBorder="1" applyAlignment="1">
      <alignment horizontal="center" vertical="center"/>
    </xf>
    <xf numFmtId="2" fontId="0" fillId="0" borderId="17" xfId="0" applyNumberFormat="1" applyBorder="1" applyAlignment="1">
      <alignment horizontal="center" vertical="center"/>
    </xf>
    <xf numFmtId="4" fontId="0" fillId="0" borderId="13" xfId="0" applyNumberFormat="1" applyBorder="1" applyAlignment="1">
      <alignment horizontal="center" vertical="center"/>
    </xf>
    <xf numFmtId="2" fontId="0" fillId="0" borderId="13" xfId="0" applyNumberFormat="1" applyBorder="1" applyAlignment="1">
      <alignment horizontal="center" vertical="center"/>
    </xf>
    <xf numFmtId="4" fontId="0" fillId="0" borderId="14" xfId="0" applyNumberFormat="1" applyBorder="1" applyAlignment="1">
      <alignment horizontal="center" vertical="center"/>
    </xf>
    <xf numFmtId="2" fontId="0" fillId="0" borderId="18" xfId="0" applyNumberFormat="1" applyBorder="1" applyAlignment="1">
      <alignment horizontal="center" vertical="center"/>
    </xf>
    <xf numFmtId="4" fontId="0" fillId="0" borderId="11" xfId="0" applyNumberFormat="1" applyBorder="1" applyAlignment="1">
      <alignment horizontal="center" vertical="center"/>
    </xf>
    <xf numFmtId="2" fontId="0" fillId="0" borderId="11" xfId="0" applyNumberFormat="1" applyBorder="1" applyAlignment="1">
      <alignment horizontal="center" vertical="center"/>
    </xf>
    <xf numFmtId="4" fontId="0" fillId="0" borderId="12" xfId="0" applyNumberFormat="1" applyBorder="1" applyAlignment="1">
      <alignment horizontal="center" vertical="center"/>
    </xf>
    <xf numFmtId="2" fontId="0" fillId="0" borderId="5" xfId="0" applyNumberFormat="1" applyBorder="1" applyAlignment="1">
      <alignment horizontal="center" vertical="center"/>
    </xf>
    <xf numFmtId="4" fontId="0" fillId="0" borderId="4" xfId="0" applyNumberFormat="1" applyBorder="1" applyAlignment="1">
      <alignment horizontal="center" vertical="center"/>
    </xf>
    <xf numFmtId="2" fontId="0" fillId="0" borderId="4" xfId="0" applyNumberFormat="1" applyBorder="1" applyAlignment="1">
      <alignment horizontal="center" vertical="center"/>
    </xf>
    <xf numFmtId="9"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1" fillId="0" borderId="0" xfId="0" applyFont="1" applyAlignment="1">
      <alignment vertical="center"/>
    </xf>
    <xf numFmtId="2" fontId="0" fillId="0" borderId="0" xfId="0" applyNumberFormat="1" applyAlignment="1">
      <alignment horizontal="center" vertical="center"/>
    </xf>
    <xf numFmtId="0" fontId="5" fillId="0" borderId="0" xfId="0" applyFont="1"/>
    <xf numFmtId="0" fontId="4" fillId="4" borderId="22"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9" xfId="0" applyFont="1" applyFill="1" applyBorder="1" applyAlignment="1">
      <alignment horizontal="center"/>
    </xf>
    <xf numFmtId="0" fontId="4" fillId="4" borderId="28" xfId="0" applyFont="1" applyFill="1" applyBorder="1" applyAlignment="1">
      <alignment horizontal="center"/>
    </xf>
    <xf numFmtId="2" fontId="0" fillId="0" borderId="6" xfId="0" applyNumberFormat="1" applyBorder="1" applyAlignment="1">
      <alignment horizontal="center"/>
    </xf>
    <xf numFmtId="4" fontId="0" fillId="0" borderId="1" xfId="0" applyNumberFormat="1" applyBorder="1" applyAlignment="1">
      <alignment horizontal="center"/>
    </xf>
    <xf numFmtId="2" fontId="0" fillId="0" borderId="1" xfId="0" applyNumberFormat="1" applyBorder="1" applyAlignment="1">
      <alignment horizontal="center"/>
    </xf>
    <xf numFmtId="4" fontId="0" fillId="0" borderId="33" xfId="0" applyNumberFormat="1" applyBorder="1" applyAlignment="1">
      <alignment horizontal="center"/>
    </xf>
    <xf numFmtId="9" fontId="0" fillId="0" borderId="33" xfId="0" applyNumberFormat="1" applyBorder="1" applyAlignment="1">
      <alignment horizontal="center"/>
    </xf>
    <xf numFmtId="2" fontId="0" fillId="0" borderId="15" xfId="0" applyNumberFormat="1" applyBorder="1" applyAlignment="1">
      <alignment horizontal="center"/>
    </xf>
    <xf numFmtId="4" fontId="0" fillId="0" borderId="10" xfId="0" applyNumberFormat="1" applyBorder="1" applyAlignment="1">
      <alignment horizontal="center"/>
    </xf>
    <xf numFmtId="2" fontId="0" fillId="0" borderId="10" xfId="0" applyNumberFormat="1" applyBorder="1" applyAlignment="1">
      <alignment horizontal="center"/>
    </xf>
    <xf numFmtId="4" fontId="0" fillId="0" borderId="9" xfId="0" applyNumberFormat="1" applyBorder="1" applyAlignment="1">
      <alignment horizontal="center"/>
    </xf>
    <xf numFmtId="4" fontId="0" fillId="0" borderId="30" xfId="0" applyNumberFormat="1" applyBorder="1" applyAlignment="1">
      <alignment horizontal="center"/>
    </xf>
    <xf numFmtId="9" fontId="0" fillId="0" borderId="30" xfId="0" applyNumberFormat="1" applyBorder="1" applyAlignment="1">
      <alignment horizontal="center"/>
    </xf>
    <xf numFmtId="9" fontId="0" fillId="0" borderId="8" xfId="0" applyNumberFormat="1" applyBorder="1" applyAlignment="1">
      <alignment horizontal="center"/>
    </xf>
    <xf numFmtId="2" fontId="0" fillId="0" borderId="17" xfId="0" applyNumberFormat="1" applyBorder="1" applyAlignment="1">
      <alignment horizontal="center"/>
    </xf>
    <xf numFmtId="4" fontId="0" fillId="0" borderId="13" xfId="0" applyNumberFormat="1" applyBorder="1" applyAlignment="1">
      <alignment horizontal="center"/>
    </xf>
    <xf numFmtId="2" fontId="0" fillId="0" borderId="13" xfId="0" applyNumberFormat="1" applyBorder="1" applyAlignment="1">
      <alignment horizontal="center"/>
    </xf>
    <xf numFmtId="4" fontId="0" fillId="0" borderId="14" xfId="0" applyNumberFormat="1" applyBorder="1" applyAlignment="1">
      <alignment horizontal="center"/>
    </xf>
    <xf numFmtId="2" fontId="0" fillId="0" borderId="18" xfId="0" applyNumberFormat="1" applyBorder="1" applyAlignment="1">
      <alignment horizontal="center"/>
    </xf>
    <xf numFmtId="4" fontId="0" fillId="0" borderId="11" xfId="0" applyNumberFormat="1" applyBorder="1" applyAlignment="1">
      <alignment horizontal="center"/>
    </xf>
    <xf numFmtId="2" fontId="0" fillId="0" borderId="11" xfId="0" applyNumberFormat="1" applyBorder="1" applyAlignment="1">
      <alignment horizontal="center"/>
    </xf>
    <xf numFmtId="4" fontId="0" fillId="0" borderId="12" xfId="0" applyNumberFormat="1" applyBorder="1" applyAlignment="1">
      <alignment horizontal="center"/>
    </xf>
    <xf numFmtId="4" fontId="3" fillId="0" borderId="11" xfId="0" applyNumberFormat="1" applyFont="1" applyBorder="1" applyAlignment="1">
      <alignment horizontal="center"/>
    </xf>
    <xf numFmtId="2" fontId="3" fillId="0" borderId="11" xfId="0" applyNumberFormat="1" applyFont="1" applyBorder="1" applyAlignment="1">
      <alignment horizontal="center"/>
    </xf>
    <xf numFmtId="4" fontId="3" fillId="0" borderId="12" xfId="0" applyNumberFormat="1" applyFont="1" applyBorder="1" applyAlignment="1">
      <alignment horizontal="center"/>
    </xf>
    <xf numFmtId="9" fontId="3" fillId="0" borderId="8" xfId="0" applyNumberFormat="1" applyFont="1" applyBorder="1" applyAlignment="1">
      <alignment horizontal="center"/>
    </xf>
    <xf numFmtId="2" fontId="0" fillId="0" borderId="5" xfId="0" applyNumberFormat="1" applyBorder="1" applyAlignment="1">
      <alignment horizontal="center"/>
    </xf>
    <xf numFmtId="4" fontId="0" fillId="0" borderId="4" xfId="0" applyNumberFormat="1" applyBorder="1" applyAlignment="1">
      <alignment horizontal="center"/>
    </xf>
    <xf numFmtId="2" fontId="0" fillId="0" borderId="4" xfId="0" applyNumberFormat="1" applyBorder="1" applyAlignment="1">
      <alignment horizontal="center"/>
    </xf>
    <xf numFmtId="4" fontId="0" fillId="0" borderId="34" xfId="0" applyNumberFormat="1" applyBorder="1" applyAlignment="1">
      <alignment horizontal="center"/>
    </xf>
    <xf numFmtId="9" fontId="0" fillId="0" borderId="7" xfId="0" applyNumberFormat="1" applyBorder="1" applyAlignment="1">
      <alignment horizontal="center"/>
    </xf>
    <xf numFmtId="0" fontId="0" fillId="0" borderId="0" xfId="0" applyAlignment="1">
      <alignment horizontal="center" vertical="center" wrapText="1"/>
    </xf>
    <xf numFmtId="2" fontId="1" fillId="0" borderId="0" xfId="0" applyNumberFormat="1" applyFont="1" applyAlignment="1">
      <alignment horizontal="center" vertical="center" wrapText="1"/>
    </xf>
    <xf numFmtId="2" fontId="5" fillId="0" borderId="0" xfId="0" applyNumberFormat="1" applyFont="1" applyAlignment="1">
      <alignment horizontal="center"/>
    </xf>
    <xf numFmtId="0" fontId="4" fillId="4" borderId="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0" xfId="0" applyFont="1" applyFill="1" applyAlignment="1">
      <alignment horizontal="center" vertical="center"/>
    </xf>
    <xf numFmtId="1" fontId="1" fillId="3" borderId="0" xfId="0" applyNumberFormat="1" applyFont="1" applyFill="1" applyAlignment="1" applyProtection="1">
      <alignment horizontal="right" vertical="center"/>
      <protection locked="0"/>
    </xf>
    <xf numFmtId="0" fontId="8" fillId="0" borderId="0" xfId="0" applyFont="1" applyAlignment="1">
      <alignment vertical="center"/>
    </xf>
    <xf numFmtId="0" fontId="8" fillId="0" borderId="0" xfId="0" applyFont="1" applyAlignment="1">
      <alignment horizontal="right" vertical="center"/>
    </xf>
    <xf numFmtId="2" fontId="10" fillId="0" borderId="0" xfId="0" applyNumberFormat="1" applyFont="1" applyAlignment="1">
      <alignment horizontal="left"/>
    </xf>
    <xf numFmtId="2" fontId="10" fillId="0" borderId="0" xfId="0" applyNumberFormat="1" applyFont="1" applyAlignment="1">
      <alignment horizontal="left" vertical="center"/>
    </xf>
    <xf numFmtId="2" fontId="11" fillId="0" borderId="0" xfId="0" applyNumberFormat="1" applyFont="1" applyAlignment="1">
      <alignment horizontal="left" vertical="center"/>
    </xf>
    <xf numFmtId="1" fontId="0" fillId="0" borderId="0" xfId="0" applyNumberFormat="1"/>
    <xf numFmtId="0" fontId="4" fillId="4" borderId="4" xfId="0" applyFont="1" applyFill="1" applyBorder="1" applyAlignment="1">
      <alignment horizontal="center" vertical="center"/>
    </xf>
    <xf numFmtId="4" fontId="0" fillId="0" borderId="8" xfId="0" applyNumberFormat="1" applyBorder="1" applyAlignment="1">
      <alignment horizontal="center"/>
    </xf>
    <xf numFmtId="1" fontId="0" fillId="0" borderId="0" xfId="0" applyNumberFormat="1" applyAlignment="1">
      <alignment horizontal="center" vertical="center" wrapText="1"/>
    </xf>
    <xf numFmtId="4" fontId="0" fillId="0" borderId="0" xfId="0" applyNumberFormat="1" applyAlignment="1">
      <alignment horizontal="center" vertical="center" wrapText="1"/>
    </xf>
    <xf numFmtId="0" fontId="4" fillId="4" borderId="31"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36" xfId="0"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xf numFmtId="0" fontId="4" fillId="4" borderId="22"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32" xfId="0" applyFont="1" applyFill="1" applyBorder="1" applyAlignment="1">
      <alignment horizontal="center" vertical="center"/>
    </xf>
    <xf numFmtId="0" fontId="4" fillId="4" borderId="0" xfId="0" applyFont="1" applyFill="1" applyAlignment="1">
      <alignment horizontal="center" vertical="center"/>
    </xf>
    <xf numFmtId="0" fontId="4" fillId="4" borderId="23" xfId="0" applyFont="1" applyFill="1" applyBorder="1" applyAlignment="1">
      <alignment horizontal="center" vertical="center"/>
    </xf>
    <xf numFmtId="0" fontId="4" fillId="4" borderId="26" xfId="0" applyFont="1" applyFill="1" applyBorder="1" applyAlignment="1">
      <alignment horizontal="center"/>
    </xf>
    <xf numFmtId="0" fontId="4" fillId="4" borderId="31" xfId="0" applyFont="1" applyFill="1" applyBorder="1" applyAlignment="1">
      <alignment horizontal="center"/>
    </xf>
    <xf numFmtId="0" fontId="4" fillId="4" borderId="27"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1134110</xdr:colOff>
      <xdr:row>5</xdr:row>
      <xdr:rowOff>52705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S106"/>
  <sheetViews>
    <sheetView showGridLines="0" tabSelected="1" topLeftCell="A13" zoomScaleNormal="100" workbookViewId="0">
      <selection activeCell="C16" sqref="C16"/>
    </sheetView>
  </sheetViews>
  <sheetFormatPr defaultRowHeight="15" x14ac:dyDescent="0.25"/>
  <cols>
    <col min="1" max="1" width="10.85546875" customWidth="1"/>
    <col min="2" max="2" width="73" customWidth="1"/>
    <col min="3" max="3" width="21.140625" style="1" customWidth="1"/>
    <col min="4" max="4" width="8.7109375" style="107" customWidth="1"/>
    <col min="5" max="9" width="10.7109375" customWidth="1"/>
    <col min="10" max="10" width="12.28515625" customWidth="1"/>
    <col min="11" max="11" width="10.7109375" customWidth="1"/>
    <col min="12" max="12" width="13.5703125" customWidth="1"/>
    <col min="13" max="17" width="10.7109375" customWidth="1"/>
    <col min="18" max="18" width="14.28515625" customWidth="1"/>
    <col min="19" max="19" width="13.85546875" customWidth="1"/>
  </cols>
  <sheetData>
    <row r="8" spans="1:19" ht="30" customHeight="1" x14ac:dyDescent="0.25">
      <c r="B8" s="105" t="s">
        <v>63</v>
      </c>
      <c r="C8" s="106" t="s">
        <v>54</v>
      </c>
    </row>
    <row r="9" spans="1:19" ht="15.75" customHeight="1" x14ac:dyDescent="0.25">
      <c r="R9" s="13"/>
      <c r="S9" s="13"/>
    </row>
    <row r="10" spans="1:19" s="18" customFormat="1" ht="15.75" customHeight="1" x14ac:dyDescent="0.25">
      <c r="B10" s="28" t="s">
        <v>34</v>
      </c>
      <c r="C10" s="26"/>
      <c r="D10" s="108"/>
      <c r="R10" s="19"/>
      <c r="S10" s="20"/>
    </row>
    <row r="11" spans="1:19" s="18" customFormat="1" ht="20.25" customHeight="1" x14ac:dyDescent="0.25">
      <c r="C11" s="26"/>
      <c r="D11" s="108"/>
      <c r="R11" s="19"/>
      <c r="S11" s="20"/>
    </row>
    <row r="12" spans="1:19" s="18" customFormat="1" ht="20.25" customHeight="1" x14ac:dyDescent="0.25">
      <c r="A12" s="29"/>
      <c r="B12" s="18" t="s">
        <v>30</v>
      </c>
      <c r="C12" s="104">
        <v>0</v>
      </c>
      <c r="D12" s="108"/>
      <c r="R12" s="19"/>
      <c r="S12" s="20"/>
    </row>
    <row r="13" spans="1:19" s="18" customFormat="1" ht="20.25" customHeight="1" x14ac:dyDescent="0.25">
      <c r="A13" s="29"/>
      <c r="C13" s="30"/>
      <c r="D13" s="108"/>
      <c r="R13" s="19"/>
      <c r="S13" s="20"/>
    </row>
    <row r="14" spans="1:19" s="18" customFormat="1" ht="20.25" customHeight="1" x14ac:dyDescent="0.25">
      <c r="B14" s="29"/>
      <c r="C14" s="31" t="s">
        <v>49</v>
      </c>
      <c r="D14" s="108"/>
      <c r="R14" s="19"/>
      <c r="S14" s="20"/>
    </row>
    <row r="15" spans="1:19" s="18" customFormat="1" ht="20.25" customHeight="1" x14ac:dyDescent="0.25">
      <c r="B15" s="18" t="s">
        <v>60</v>
      </c>
      <c r="C15" s="21">
        <v>20300</v>
      </c>
      <c r="D15" s="108"/>
      <c r="R15" s="19"/>
      <c r="S15" s="20"/>
    </row>
    <row r="16" spans="1:19" s="18" customFormat="1" ht="20.25" customHeight="1" x14ac:dyDescent="0.25">
      <c r="B16" s="18" t="s">
        <v>40</v>
      </c>
      <c r="C16" s="22">
        <v>0</v>
      </c>
      <c r="D16" s="108"/>
      <c r="R16" s="19"/>
      <c r="S16" s="20"/>
    </row>
    <row r="17" spans="2:17" s="18" customFormat="1" ht="20.25" customHeight="1" x14ac:dyDescent="0.25">
      <c r="B17" s="18" t="s">
        <v>41</v>
      </c>
      <c r="C17" s="22">
        <v>0</v>
      </c>
      <c r="D17" s="108"/>
    </row>
    <row r="18" spans="2:17" s="18" customFormat="1" ht="20.25" customHeight="1" x14ac:dyDescent="0.25">
      <c r="B18" s="18" t="s">
        <v>44</v>
      </c>
      <c r="C18" s="22">
        <v>0</v>
      </c>
      <c r="D18" s="108"/>
    </row>
    <row r="19" spans="2:17" s="18" customFormat="1" ht="20.25" customHeight="1" thickBot="1" x14ac:dyDescent="0.3">
      <c r="B19" s="60" t="s">
        <v>48</v>
      </c>
      <c r="C19" s="23">
        <f>SUM(C15:C18)</f>
        <v>20300</v>
      </c>
      <c r="D19" s="108"/>
    </row>
    <row r="20" spans="2:17" s="18" customFormat="1" ht="20.25" customHeight="1" x14ac:dyDescent="0.25">
      <c r="C20" s="24"/>
      <c r="D20" s="108"/>
    </row>
    <row r="21" spans="2:17" s="18" customFormat="1" ht="20.25" customHeight="1" x14ac:dyDescent="0.25">
      <c r="C21" s="24"/>
      <c r="D21" s="108"/>
    </row>
    <row r="22" spans="2:17" s="18" customFormat="1" ht="20.25" customHeight="1" thickBot="1" x14ac:dyDescent="0.3">
      <c r="B22" s="18" t="s">
        <v>61</v>
      </c>
      <c r="C22" s="24">
        <f>C15</f>
        <v>20300</v>
      </c>
      <c r="D22" s="109"/>
      <c r="G22" s="32" t="s">
        <v>58</v>
      </c>
    </row>
    <row r="23" spans="2:17" s="18" customFormat="1" ht="20.25" customHeight="1" x14ac:dyDescent="0.25">
      <c r="B23" s="60" t="s">
        <v>62</v>
      </c>
      <c r="C23" s="25">
        <f>S51</f>
        <v>5</v>
      </c>
      <c r="D23" s="108"/>
      <c r="G23" s="118" t="s">
        <v>51</v>
      </c>
      <c r="H23" s="119"/>
      <c r="I23" s="119"/>
      <c r="J23" s="119"/>
      <c r="K23" s="120"/>
      <c r="L23" s="124" t="s">
        <v>1</v>
      </c>
      <c r="M23" s="115" t="s">
        <v>50</v>
      </c>
      <c r="N23" s="116"/>
      <c r="O23" s="116"/>
      <c r="P23" s="116"/>
      <c r="Q23" s="117"/>
    </row>
    <row r="24" spans="2:17" s="18" customFormat="1" ht="20.25" customHeight="1" thickBot="1" x14ac:dyDescent="0.3">
      <c r="B24" s="60"/>
      <c r="C24" s="25"/>
      <c r="D24" s="108"/>
      <c r="G24" s="123" t="s">
        <v>52</v>
      </c>
      <c r="H24" s="121"/>
      <c r="I24" s="111"/>
      <c r="J24" s="121" t="s">
        <v>53</v>
      </c>
      <c r="K24" s="122"/>
      <c r="L24" s="125"/>
      <c r="M24" s="33">
        <v>0</v>
      </c>
      <c r="N24" s="34">
        <v>1</v>
      </c>
      <c r="O24" s="33">
        <v>2</v>
      </c>
      <c r="P24" s="33">
        <v>3</v>
      </c>
      <c r="Q24" s="35" t="s">
        <v>57</v>
      </c>
    </row>
    <row r="25" spans="2:17" s="18" customFormat="1" ht="20.25" customHeight="1" x14ac:dyDescent="0.25">
      <c r="B25" s="18" t="s">
        <v>42</v>
      </c>
      <c r="C25" s="24">
        <f>C16</f>
        <v>0</v>
      </c>
      <c r="D25" s="108"/>
      <c r="G25" s="36" t="s">
        <v>23</v>
      </c>
      <c r="H25" s="37">
        <v>0</v>
      </c>
      <c r="I25" s="37"/>
      <c r="J25" s="38" t="s">
        <v>24</v>
      </c>
      <c r="K25" s="37">
        <v>20249.990000000002</v>
      </c>
      <c r="L25" s="39">
        <v>0</v>
      </c>
      <c r="M25" s="40" t="s">
        <v>55</v>
      </c>
      <c r="N25" s="40" t="s">
        <v>55</v>
      </c>
      <c r="O25" s="40" t="s">
        <v>55</v>
      </c>
      <c r="P25" s="40" t="s">
        <v>55</v>
      </c>
      <c r="Q25" s="40" t="s">
        <v>55</v>
      </c>
    </row>
    <row r="26" spans="2:17" s="18" customFormat="1" ht="20.25" customHeight="1" x14ac:dyDescent="0.25">
      <c r="B26" s="60" t="s">
        <v>35</v>
      </c>
      <c r="C26" s="25">
        <f>S67</f>
        <v>0</v>
      </c>
      <c r="D26" s="109"/>
      <c r="G26" s="41" t="s">
        <v>23</v>
      </c>
      <c r="H26" s="42">
        <v>20250</v>
      </c>
      <c r="I26" s="42"/>
      <c r="J26" s="43" t="s">
        <v>24</v>
      </c>
      <c r="K26" s="44">
        <v>20749.990000000002</v>
      </c>
      <c r="L26" s="45">
        <v>0.1</v>
      </c>
      <c r="M26" s="46">
        <v>0</v>
      </c>
      <c r="N26" s="40" t="s">
        <v>55</v>
      </c>
      <c r="O26" s="40" t="s">
        <v>55</v>
      </c>
      <c r="P26" s="40" t="s">
        <v>55</v>
      </c>
      <c r="Q26" s="40" t="s">
        <v>55</v>
      </c>
    </row>
    <row r="27" spans="2:17" s="18" customFormat="1" ht="20.25" customHeight="1" x14ac:dyDescent="0.25">
      <c r="B27" s="29"/>
      <c r="C27" s="24"/>
      <c r="D27" s="109"/>
      <c r="G27" s="41" t="s">
        <v>23</v>
      </c>
      <c r="H27" s="42">
        <v>20750</v>
      </c>
      <c r="I27" s="42"/>
      <c r="J27" s="43" t="s">
        <v>24</v>
      </c>
      <c r="K27" s="44">
        <v>20999.99</v>
      </c>
      <c r="L27" s="39">
        <v>0.1</v>
      </c>
      <c r="M27" s="40">
        <v>50</v>
      </c>
      <c r="N27" s="40">
        <v>0</v>
      </c>
      <c r="O27" s="40" t="s">
        <v>55</v>
      </c>
      <c r="P27" s="40" t="s">
        <v>55</v>
      </c>
      <c r="Q27" s="40" t="s">
        <v>55</v>
      </c>
    </row>
    <row r="28" spans="2:17" s="18" customFormat="1" ht="20.25" customHeight="1" x14ac:dyDescent="0.25">
      <c r="B28" s="18" t="s">
        <v>43</v>
      </c>
      <c r="C28" s="24">
        <f>C17</f>
        <v>0</v>
      </c>
      <c r="D28" s="109"/>
      <c r="G28" s="41" t="s">
        <v>23</v>
      </c>
      <c r="H28" s="42">
        <v>21000</v>
      </c>
      <c r="I28" s="42"/>
      <c r="J28" s="43" t="s">
        <v>24</v>
      </c>
      <c r="K28" s="44">
        <v>21249.99</v>
      </c>
      <c r="L28" s="39">
        <v>0.1</v>
      </c>
      <c r="M28" s="40">
        <v>75</v>
      </c>
      <c r="N28" s="40">
        <v>25</v>
      </c>
      <c r="O28" s="40">
        <v>0</v>
      </c>
      <c r="P28" s="40" t="s">
        <v>55</v>
      </c>
      <c r="Q28" s="40" t="s">
        <v>55</v>
      </c>
    </row>
    <row r="29" spans="2:17" s="18" customFormat="1" ht="20.25" customHeight="1" x14ac:dyDescent="0.25">
      <c r="B29" s="60" t="s">
        <v>39</v>
      </c>
      <c r="C29" s="25">
        <f>S83</f>
        <v>0</v>
      </c>
      <c r="D29" s="108"/>
      <c r="G29" s="47" t="s">
        <v>23</v>
      </c>
      <c r="H29" s="48">
        <v>21250</v>
      </c>
      <c r="I29" s="48"/>
      <c r="J29" s="49" t="s">
        <v>24</v>
      </c>
      <c r="K29" s="50">
        <v>21749.99</v>
      </c>
      <c r="L29" s="39">
        <v>0.1</v>
      </c>
      <c r="M29" s="40">
        <v>100</v>
      </c>
      <c r="N29" s="40">
        <v>50</v>
      </c>
      <c r="O29" s="40">
        <v>25</v>
      </c>
      <c r="P29" s="40">
        <v>0</v>
      </c>
      <c r="Q29" s="40" t="s">
        <v>55</v>
      </c>
    </row>
    <row r="30" spans="2:17" s="18" customFormat="1" ht="20.25" customHeight="1" x14ac:dyDescent="0.25">
      <c r="B30" s="60"/>
      <c r="C30" s="25"/>
      <c r="D30" s="108"/>
      <c r="G30" s="51" t="s">
        <v>23</v>
      </c>
      <c r="H30" s="52">
        <v>21750</v>
      </c>
      <c r="I30" s="52"/>
      <c r="J30" s="53" t="s">
        <v>24</v>
      </c>
      <c r="K30" s="54">
        <v>22249.99</v>
      </c>
      <c r="L30" s="39">
        <v>0.1</v>
      </c>
      <c r="M30" s="40">
        <v>150</v>
      </c>
      <c r="N30" s="40">
        <v>100</v>
      </c>
      <c r="O30" s="40">
        <v>75</v>
      </c>
      <c r="P30" s="40">
        <v>50</v>
      </c>
      <c r="Q30" s="40">
        <v>0</v>
      </c>
    </row>
    <row r="31" spans="2:17" s="18" customFormat="1" ht="20.25" customHeight="1" x14ac:dyDescent="0.25">
      <c r="B31" s="18" t="s">
        <v>46</v>
      </c>
      <c r="C31" s="24">
        <f>C18</f>
        <v>0</v>
      </c>
      <c r="D31" s="108"/>
      <c r="G31" s="51" t="s">
        <v>23</v>
      </c>
      <c r="H31" s="52">
        <v>22250</v>
      </c>
      <c r="I31" s="52"/>
      <c r="J31" s="53" t="s">
        <v>24</v>
      </c>
      <c r="K31" s="54">
        <v>32749.99</v>
      </c>
      <c r="L31" s="39">
        <v>0.15</v>
      </c>
      <c r="M31" s="40" t="s">
        <v>4</v>
      </c>
      <c r="N31" s="40" t="s">
        <v>5</v>
      </c>
      <c r="O31" s="40" t="s">
        <v>6</v>
      </c>
      <c r="P31" s="40" t="s">
        <v>7</v>
      </c>
      <c r="Q31" s="40" t="s">
        <v>8</v>
      </c>
    </row>
    <row r="32" spans="2:17" s="18" customFormat="1" ht="20.25" customHeight="1" x14ac:dyDescent="0.25">
      <c r="B32" s="60" t="s">
        <v>45</v>
      </c>
      <c r="C32" s="25">
        <f>S99</f>
        <v>0</v>
      </c>
      <c r="D32" s="108"/>
      <c r="G32" s="51" t="s">
        <v>23</v>
      </c>
      <c r="H32" s="52">
        <v>32750</v>
      </c>
      <c r="I32" s="52"/>
      <c r="J32" s="53" t="s">
        <v>24</v>
      </c>
      <c r="K32" s="54" t="s">
        <v>25</v>
      </c>
      <c r="L32" s="39">
        <v>0.2</v>
      </c>
      <c r="M32" s="40" t="s">
        <v>9</v>
      </c>
      <c r="N32" s="40" t="s">
        <v>10</v>
      </c>
      <c r="O32" s="40" t="s">
        <v>11</v>
      </c>
      <c r="P32" s="40" t="s">
        <v>12</v>
      </c>
      <c r="Q32" s="40" t="s">
        <v>13</v>
      </c>
    </row>
    <row r="33" spans="2:19" s="18" customFormat="1" ht="20.25" customHeight="1" x14ac:dyDescent="0.25">
      <c r="C33" s="26"/>
      <c r="D33" s="108"/>
      <c r="G33" s="51" t="s">
        <v>23</v>
      </c>
      <c r="H33" s="52">
        <v>60750</v>
      </c>
      <c r="I33" s="52"/>
      <c r="J33" s="53" t="s">
        <v>24</v>
      </c>
      <c r="K33" s="54">
        <v>144749.99</v>
      </c>
      <c r="L33" s="39">
        <v>0.25</v>
      </c>
      <c r="M33" s="40">
        <v>7375</v>
      </c>
      <c r="N33" s="40" t="s">
        <v>14</v>
      </c>
      <c r="O33" s="40" t="s">
        <v>15</v>
      </c>
      <c r="P33" s="40" t="s">
        <v>16</v>
      </c>
      <c r="Q33" s="40" t="s">
        <v>17</v>
      </c>
    </row>
    <row r="34" spans="2:19" s="18" customFormat="1" ht="20.25" customHeight="1" thickBot="1" x14ac:dyDescent="0.3">
      <c r="B34" s="60" t="s">
        <v>33</v>
      </c>
      <c r="C34" s="27">
        <f>C23+C26+C29+C32</f>
        <v>5</v>
      </c>
      <c r="D34" s="108"/>
      <c r="E34" s="61"/>
      <c r="G34" s="55" t="s">
        <v>23</v>
      </c>
      <c r="H34" s="56">
        <v>144750</v>
      </c>
      <c r="I34" s="56"/>
      <c r="J34" s="57" t="s">
        <v>26</v>
      </c>
      <c r="K34" s="57"/>
      <c r="L34" s="58">
        <v>0.32</v>
      </c>
      <c r="M34" s="59" t="s">
        <v>18</v>
      </c>
      <c r="N34" s="59" t="s">
        <v>19</v>
      </c>
      <c r="O34" s="59" t="s">
        <v>20</v>
      </c>
      <c r="P34" s="59" t="s">
        <v>21</v>
      </c>
      <c r="Q34" s="59" t="s">
        <v>22</v>
      </c>
    </row>
    <row r="35" spans="2:19" ht="20.25" customHeight="1" thickTop="1" x14ac:dyDescent="0.25"/>
    <row r="36" spans="2:19" ht="20.25" customHeight="1" x14ac:dyDescent="0.25"/>
    <row r="37" spans="2:19" ht="20.25" hidden="1" customHeight="1" x14ac:dyDescent="0.25"/>
    <row r="38" spans="2:19" ht="20.25" hidden="1" customHeight="1" thickBot="1" x14ac:dyDescent="0.3">
      <c r="E38" s="62" t="s">
        <v>36</v>
      </c>
    </row>
    <row r="39" spans="2:19" ht="20.25" hidden="1" customHeight="1" x14ac:dyDescent="0.25">
      <c r="E39" s="118" t="s">
        <v>0</v>
      </c>
      <c r="F39" s="119"/>
      <c r="G39" s="119"/>
      <c r="H39" s="120"/>
      <c r="I39" s="101" t="s">
        <v>56</v>
      </c>
      <c r="J39" s="63" t="s">
        <v>27</v>
      </c>
      <c r="K39" s="120" t="s">
        <v>1</v>
      </c>
      <c r="L39" s="128" t="s">
        <v>29</v>
      </c>
      <c r="M39" s="133" t="s">
        <v>2</v>
      </c>
      <c r="N39" s="133"/>
      <c r="O39" s="133"/>
      <c r="P39" s="133"/>
      <c r="Q39" s="7"/>
      <c r="R39" s="128" t="s">
        <v>31</v>
      </c>
      <c r="S39" s="5" t="s">
        <v>32</v>
      </c>
    </row>
    <row r="40" spans="2:19" ht="20.25" hidden="1" customHeight="1" thickBot="1" x14ac:dyDescent="0.3">
      <c r="E40" s="130"/>
      <c r="F40" s="131"/>
      <c r="G40" s="131"/>
      <c r="H40" s="132"/>
      <c r="I40" s="35" t="s">
        <v>28</v>
      </c>
      <c r="J40" s="64" t="s">
        <v>28</v>
      </c>
      <c r="K40" s="132"/>
      <c r="L40" s="129"/>
      <c r="M40" s="65">
        <v>0</v>
      </c>
      <c r="N40" s="66">
        <v>1</v>
      </c>
      <c r="O40" s="65">
        <v>2</v>
      </c>
      <c r="P40" s="65">
        <v>3</v>
      </c>
      <c r="Q40" s="35" t="s">
        <v>57</v>
      </c>
      <c r="R40" s="129"/>
      <c r="S40" s="6"/>
    </row>
    <row r="41" spans="2:19" ht="20.25" hidden="1" customHeight="1" x14ac:dyDescent="0.25">
      <c r="E41" s="67" t="s">
        <v>23</v>
      </c>
      <c r="F41" s="68">
        <v>0</v>
      </c>
      <c r="G41" s="69" t="s">
        <v>24</v>
      </c>
      <c r="H41" s="68">
        <v>20249.990000000002</v>
      </c>
      <c r="I41" s="112">
        <f>IF(C22=0,0,IF(C22&lt;=H41,C22,0))</f>
        <v>0</v>
      </c>
      <c r="J41" s="70">
        <f>IF(C22=0,0,IF(C22&lt;=H41,C22,0))</f>
        <v>0</v>
      </c>
      <c r="K41" s="71">
        <v>0</v>
      </c>
      <c r="L41" s="3">
        <f>IF(I41=0,0,C$12)</f>
        <v>0</v>
      </c>
      <c r="M41" s="15" t="s">
        <v>3</v>
      </c>
      <c r="N41" s="15" t="s">
        <v>3</v>
      </c>
      <c r="O41" s="15" t="s">
        <v>3</v>
      </c>
      <c r="P41" s="15" t="s">
        <v>3</v>
      </c>
      <c r="Q41" s="15" t="s">
        <v>3</v>
      </c>
      <c r="R41" s="16">
        <v>0</v>
      </c>
      <c r="S41" s="10">
        <v>0</v>
      </c>
    </row>
    <row r="42" spans="2:19" ht="20.25" hidden="1" customHeight="1" x14ac:dyDescent="0.25">
      <c r="E42" s="72" t="s">
        <v>23</v>
      </c>
      <c r="F42" s="73">
        <v>20250</v>
      </c>
      <c r="G42" s="74" t="s">
        <v>24</v>
      </c>
      <c r="H42" s="73">
        <v>20749.990000000002</v>
      </c>
      <c r="I42" s="112">
        <f>IF(C$22&gt;=F42,IF(C$22&lt;=H42,C$22,0),0)</f>
        <v>20300</v>
      </c>
      <c r="J42" s="76">
        <f t="shared" ref="J42:J49" si="0">IF(C$22&gt;=F42,IF(C$22&lt;=H42,C$22-F42,0),0)</f>
        <v>50</v>
      </c>
      <c r="K42" s="77">
        <v>0.1</v>
      </c>
      <c r="L42" s="3">
        <f t="shared" ref="L42:L50" si="1">IF(I42=0,0,C$12)</f>
        <v>0</v>
      </c>
      <c r="M42" s="8">
        <v>0</v>
      </c>
      <c r="N42" s="8" t="s">
        <v>3</v>
      </c>
      <c r="O42" s="8" t="s">
        <v>3</v>
      </c>
      <c r="P42" s="8" t="s">
        <v>3</v>
      </c>
      <c r="Q42" s="8" t="s">
        <v>3</v>
      </c>
      <c r="R42" s="9">
        <v>0</v>
      </c>
      <c r="S42" s="11">
        <f>IF(L42&gt;0,0,J42*K42)</f>
        <v>5</v>
      </c>
    </row>
    <row r="43" spans="2:19" ht="20.25" hidden="1" customHeight="1" x14ac:dyDescent="0.25">
      <c r="E43" s="72" t="s">
        <v>23</v>
      </c>
      <c r="F43" s="73">
        <v>20750</v>
      </c>
      <c r="G43" s="74" t="s">
        <v>24</v>
      </c>
      <c r="H43" s="73">
        <v>20999.99</v>
      </c>
      <c r="I43" s="112">
        <f t="shared" ref="I43:I49" si="2">IF(C$22&gt;=F43,IF(C$22&lt;=H43,C$22,0),0)</f>
        <v>0</v>
      </c>
      <c r="J43" s="76">
        <f t="shared" si="0"/>
        <v>0</v>
      </c>
      <c r="K43" s="78">
        <v>0.1</v>
      </c>
      <c r="L43" s="3">
        <f t="shared" si="1"/>
        <v>0</v>
      </c>
      <c r="M43" s="3">
        <v>50</v>
      </c>
      <c r="N43" s="3">
        <v>0</v>
      </c>
      <c r="O43" s="3" t="s">
        <v>3</v>
      </c>
      <c r="P43" s="3" t="s">
        <v>3</v>
      </c>
      <c r="Q43" s="3" t="s">
        <v>3</v>
      </c>
      <c r="R43" s="9">
        <f>IF(I43=0,0,IF(L43=M40,M43,0))</f>
        <v>0</v>
      </c>
      <c r="S43" s="11">
        <f>IF(J43&gt;0,IF(L43&gt;1,0,J43*K43+R43),0)</f>
        <v>0</v>
      </c>
    </row>
    <row r="44" spans="2:19" ht="20.25" hidden="1" customHeight="1" x14ac:dyDescent="0.25">
      <c r="E44" s="72" t="s">
        <v>23</v>
      </c>
      <c r="F44" s="73">
        <v>21000</v>
      </c>
      <c r="G44" s="74" t="s">
        <v>24</v>
      </c>
      <c r="H44" s="73">
        <v>21249.99</v>
      </c>
      <c r="I44" s="112">
        <f t="shared" si="2"/>
        <v>0</v>
      </c>
      <c r="J44" s="76">
        <f t="shared" si="0"/>
        <v>0</v>
      </c>
      <c r="K44" s="78">
        <v>0.1</v>
      </c>
      <c r="L44" s="3">
        <f t="shared" si="1"/>
        <v>0</v>
      </c>
      <c r="M44" s="3">
        <v>75</v>
      </c>
      <c r="N44" s="3">
        <v>25</v>
      </c>
      <c r="O44" s="3">
        <v>0</v>
      </c>
      <c r="P44" s="3" t="s">
        <v>3</v>
      </c>
      <c r="Q44" s="3" t="s">
        <v>3</v>
      </c>
      <c r="R44" s="9">
        <f>IF(I44=0,0,IF(L44=M40,M44,IF(L44=N40,N44,0)))</f>
        <v>0</v>
      </c>
      <c r="S44" s="11">
        <f>IF(J44=0,0,IF(L44&gt;O40,0,(J44*K44)+R44))</f>
        <v>0</v>
      </c>
    </row>
    <row r="45" spans="2:19" ht="20.25" hidden="1" customHeight="1" x14ac:dyDescent="0.25">
      <c r="E45" s="79" t="s">
        <v>23</v>
      </c>
      <c r="F45" s="80">
        <v>21250</v>
      </c>
      <c r="G45" s="81" t="s">
        <v>24</v>
      </c>
      <c r="H45" s="80">
        <v>21749.99</v>
      </c>
      <c r="I45" s="112">
        <f t="shared" si="2"/>
        <v>0</v>
      </c>
      <c r="J45" s="76">
        <f t="shared" si="0"/>
        <v>0</v>
      </c>
      <c r="K45" s="78">
        <v>0.1</v>
      </c>
      <c r="L45" s="3">
        <f t="shared" si="1"/>
        <v>0</v>
      </c>
      <c r="M45" s="3">
        <v>100</v>
      </c>
      <c r="N45" s="3">
        <v>50</v>
      </c>
      <c r="O45" s="3">
        <v>25</v>
      </c>
      <c r="P45" s="3">
        <v>0</v>
      </c>
      <c r="Q45" s="3" t="s">
        <v>3</v>
      </c>
      <c r="R45" s="9">
        <f>IF(I45=0,0,IF(L45=M40,M45,IF(L45=N40,N45,IF(L45=O40,O45,0))))</f>
        <v>0</v>
      </c>
      <c r="S45" s="11">
        <f>IF(J45=0,0,IF(L45&gt;3,0,(J45*K45)+R45))</f>
        <v>0</v>
      </c>
    </row>
    <row r="46" spans="2:19" ht="20.25" hidden="1" customHeight="1" x14ac:dyDescent="0.25">
      <c r="E46" s="83" t="s">
        <v>23</v>
      </c>
      <c r="F46" s="84">
        <v>21750</v>
      </c>
      <c r="G46" s="85" t="s">
        <v>24</v>
      </c>
      <c r="H46" s="84">
        <v>22249.99</v>
      </c>
      <c r="I46" s="112">
        <f t="shared" si="2"/>
        <v>0</v>
      </c>
      <c r="J46" s="76">
        <f t="shared" si="0"/>
        <v>0</v>
      </c>
      <c r="K46" s="78">
        <v>0.1</v>
      </c>
      <c r="L46" s="3">
        <f t="shared" si="1"/>
        <v>0</v>
      </c>
      <c r="M46" s="3">
        <v>150</v>
      </c>
      <c r="N46" s="3">
        <v>100</v>
      </c>
      <c r="O46" s="3">
        <v>75</v>
      </c>
      <c r="P46" s="3">
        <v>50</v>
      </c>
      <c r="Q46" s="3">
        <v>0</v>
      </c>
      <c r="R46" s="9">
        <f>IF(I46=0,0,IF(L46=M$40,M46,IF(L46=N$40,N46,IF(L46=O$40,O46,IF(L46=P$40,P46,IF(L46=Q$40,Q46,0))))))</f>
        <v>0</v>
      </c>
      <c r="S46" s="11">
        <f t="shared" ref="S46:S49" si="3">IF(I46=0,0,(J46*K46)+R46)</f>
        <v>0</v>
      </c>
    </row>
    <row r="47" spans="2:19" ht="20.25" hidden="1" customHeight="1" x14ac:dyDescent="0.25">
      <c r="E47" s="83" t="s">
        <v>23</v>
      </c>
      <c r="F47" s="84">
        <v>22250</v>
      </c>
      <c r="G47" s="85" t="s">
        <v>24</v>
      </c>
      <c r="H47" s="84">
        <v>32749.99</v>
      </c>
      <c r="I47" s="112">
        <f t="shared" si="2"/>
        <v>0</v>
      </c>
      <c r="J47" s="76">
        <f t="shared" si="0"/>
        <v>0</v>
      </c>
      <c r="K47" s="78">
        <v>0.15</v>
      </c>
      <c r="L47" s="3">
        <f t="shared" si="1"/>
        <v>0</v>
      </c>
      <c r="M47" s="3" t="s">
        <v>4</v>
      </c>
      <c r="N47" s="3" t="s">
        <v>5</v>
      </c>
      <c r="O47" s="3" t="s">
        <v>6</v>
      </c>
      <c r="P47" s="3" t="s">
        <v>7</v>
      </c>
      <c r="Q47" s="3" t="s">
        <v>8</v>
      </c>
      <c r="R47" s="9">
        <f>IF(I47=0,0,IF(L47=M$40,M47,IF(L47=N$40,N47,IF(L47=O$40,O47,IF(L47=P$40,P47,IF(L47=Q$40,Q47,Q47))))))</f>
        <v>0</v>
      </c>
      <c r="S47" s="11">
        <f t="shared" si="3"/>
        <v>0</v>
      </c>
    </row>
    <row r="48" spans="2:19" ht="20.25" hidden="1" customHeight="1" x14ac:dyDescent="0.25">
      <c r="E48" s="83" t="s">
        <v>23</v>
      </c>
      <c r="F48" s="87">
        <v>32750</v>
      </c>
      <c r="G48" s="88" t="s">
        <v>24</v>
      </c>
      <c r="H48" s="87">
        <v>60749.99</v>
      </c>
      <c r="I48" s="112">
        <f>IF(C$22&gt;=F48,IF(C$22&lt;=H48,C$22,0),0)</f>
        <v>0</v>
      </c>
      <c r="J48" s="76">
        <f t="shared" si="0"/>
        <v>0</v>
      </c>
      <c r="K48" s="90">
        <v>0.2</v>
      </c>
      <c r="L48" s="3">
        <f t="shared" si="1"/>
        <v>0</v>
      </c>
      <c r="M48" s="14">
        <v>1775</v>
      </c>
      <c r="N48" s="14">
        <v>1725</v>
      </c>
      <c r="O48" s="14" t="s">
        <v>11</v>
      </c>
      <c r="P48" s="14" t="s">
        <v>12</v>
      </c>
      <c r="Q48" s="14" t="s">
        <v>13</v>
      </c>
      <c r="R48" s="9">
        <f>IF(I48=0,0,IF(L48=M$40,M48,IF(L48=N$40,N48,IF(L48=O$40,O48,IF(L48=P$40,P48,IF(L48=Q$40,Q48,Q48))))))</f>
        <v>0</v>
      </c>
      <c r="S48" s="11">
        <f>IF(I48=0,0,(J48*K48)+R48)</f>
        <v>0</v>
      </c>
    </row>
    <row r="49" spans="5:19" ht="20.25" hidden="1" customHeight="1" x14ac:dyDescent="0.25">
      <c r="E49" s="83" t="s">
        <v>23</v>
      </c>
      <c r="F49" s="84">
        <v>60750</v>
      </c>
      <c r="G49" s="85" t="s">
        <v>24</v>
      </c>
      <c r="H49" s="84">
        <v>144749.99</v>
      </c>
      <c r="I49" s="112">
        <f t="shared" si="2"/>
        <v>0</v>
      </c>
      <c r="J49" s="76">
        <f t="shared" si="0"/>
        <v>0</v>
      </c>
      <c r="K49" s="78">
        <v>0.25</v>
      </c>
      <c r="L49" s="3">
        <f t="shared" si="1"/>
        <v>0</v>
      </c>
      <c r="M49" s="3">
        <v>7375</v>
      </c>
      <c r="N49" s="3">
        <v>7325</v>
      </c>
      <c r="O49" s="3" t="s">
        <v>15</v>
      </c>
      <c r="P49" s="3" t="s">
        <v>16</v>
      </c>
      <c r="Q49" s="3" t="s">
        <v>17</v>
      </c>
      <c r="R49" s="9">
        <f>IF(I49=0,0,IF(L49=M$40,M49,IF(L49=N$40,N49,IF(L49=O$40,O49,IF(L49=P$40,P49,IF(L49=Q$40,Q49,Q49))))))</f>
        <v>0</v>
      </c>
      <c r="S49" s="11">
        <f t="shared" si="3"/>
        <v>0</v>
      </c>
    </row>
    <row r="50" spans="5:19" ht="20.25" hidden="1" customHeight="1" thickBot="1" x14ac:dyDescent="0.3">
      <c r="E50" s="91" t="s">
        <v>23</v>
      </c>
      <c r="F50" s="92">
        <v>144750</v>
      </c>
      <c r="G50" s="93" t="s">
        <v>26</v>
      </c>
      <c r="H50" s="93"/>
      <c r="I50" s="112">
        <f>IF(C$22&gt;=F50,C$22,0)</f>
        <v>0</v>
      </c>
      <c r="J50" s="94">
        <f>IF(C$22&gt;=F50,C$22-F50,0)</f>
        <v>0</v>
      </c>
      <c r="K50" s="95">
        <v>0.32</v>
      </c>
      <c r="L50" s="3">
        <f t="shared" si="1"/>
        <v>0</v>
      </c>
      <c r="M50" s="4" t="s">
        <v>18</v>
      </c>
      <c r="N50" s="4" t="s">
        <v>19</v>
      </c>
      <c r="O50" s="4" t="s">
        <v>20</v>
      </c>
      <c r="P50" s="4" t="s">
        <v>21</v>
      </c>
      <c r="Q50" s="4" t="s">
        <v>22</v>
      </c>
      <c r="R50" s="9">
        <f>IF(I50=0,0,IF(L50=M$40,M50,IF(L50=N$40,N50,IF(L50=O$40,O50,IF(L50=P$40,P50,IF(L50=Q$40,Q50,Q50))))))</f>
        <v>0</v>
      </c>
      <c r="S50" s="11">
        <f>IF(I50=0,0,(J50*K50)+R50)</f>
        <v>0</v>
      </c>
    </row>
    <row r="51" spans="5:19" ht="20.25" hidden="1" customHeight="1" x14ac:dyDescent="0.25">
      <c r="E51" s="96"/>
      <c r="F51" s="97"/>
      <c r="G51" s="96"/>
      <c r="H51" s="96"/>
      <c r="I51" s="96"/>
      <c r="J51" s="96"/>
      <c r="M51" s="2"/>
      <c r="O51" s="2"/>
      <c r="P51" s="2"/>
      <c r="Q51" s="2"/>
      <c r="S51" s="12">
        <f>SUM(S41:S50)</f>
        <v>5</v>
      </c>
    </row>
    <row r="52" spans="5:19" ht="20.25" hidden="1" customHeight="1" x14ac:dyDescent="0.25">
      <c r="E52" s="96"/>
      <c r="F52" s="97"/>
      <c r="G52" s="96"/>
      <c r="H52" s="96"/>
      <c r="I52" s="96"/>
      <c r="J52" s="96"/>
      <c r="M52" s="2"/>
      <c r="O52" s="2"/>
      <c r="P52" s="2"/>
      <c r="Q52" s="2"/>
      <c r="S52" s="17"/>
    </row>
    <row r="53" spans="5:19" ht="20.25" hidden="1" customHeight="1" x14ac:dyDescent="0.25">
      <c r="E53" s="96"/>
      <c r="F53" s="97"/>
      <c r="G53" s="96"/>
      <c r="H53" s="96"/>
      <c r="I53" s="114"/>
      <c r="J53" s="113"/>
      <c r="K53" s="110"/>
      <c r="M53" s="2"/>
      <c r="O53" s="2"/>
      <c r="P53" s="2"/>
      <c r="Q53" s="2"/>
      <c r="S53" s="17"/>
    </row>
    <row r="54" spans="5:19" ht="20.25" hidden="1" customHeight="1" thickBot="1" x14ac:dyDescent="0.3">
      <c r="E54" s="98" t="s">
        <v>37</v>
      </c>
    </row>
    <row r="55" spans="5:19" ht="20.25" hidden="1" customHeight="1" x14ac:dyDescent="0.25">
      <c r="E55" s="99" t="s">
        <v>0</v>
      </c>
      <c r="F55" s="100"/>
      <c r="G55" s="100"/>
      <c r="H55" s="101"/>
      <c r="I55" s="101" t="s">
        <v>56</v>
      </c>
      <c r="J55" s="63" t="s">
        <v>27</v>
      </c>
      <c r="K55" s="101" t="s">
        <v>1</v>
      </c>
      <c r="L55" s="128" t="s">
        <v>29</v>
      </c>
      <c r="M55" s="134" t="s">
        <v>2</v>
      </c>
      <c r="N55" s="133"/>
      <c r="O55" s="133"/>
      <c r="P55" s="133"/>
      <c r="Q55" s="135"/>
      <c r="R55" s="128" t="s">
        <v>31</v>
      </c>
      <c r="S55" s="5" t="s">
        <v>32</v>
      </c>
    </row>
    <row r="56" spans="5:19" ht="20.25" hidden="1" customHeight="1" thickBot="1" x14ac:dyDescent="0.3">
      <c r="E56" s="102"/>
      <c r="F56" s="103"/>
      <c r="G56" s="103"/>
      <c r="H56" s="35"/>
      <c r="I56" s="35" t="s">
        <v>28</v>
      </c>
      <c r="J56" s="64" t="s">
        <v>28</v>
      </c>
      <c r="K56" s="35"/>
      <c r="L56" s="129"/>
      <c r="M56" s="65">
        <v>0</v>
      </c>
      <c r="N56" s="66">
        <v>1</v>
      </c>
      <c r="O56" s="65">
        <v>2</v>
      </c>
      <c r="P56" s="65">
        <v>3</v>
      </c>
      <c r="Q56" s="35" t="s">
        <v>57</v>
      </c>
      <c r="R56" s="129"/>
      <c r="S56" s="6"/>
    </row>
    <row r="57" spans="5:19" ht="20.25" hidden="1" customHeight="1" x14ac:dyDescent="0.25">
      <c r="E57" s="67" t="s">
        <v>23</v>
      </c>
      <c r="F57" s="68">
        <v>0</v>
      </c>
      <c r="G57" s="69" t="s">
        <v>24</v>
      </c>
      <c r="H57" s="68">
        <v>20249.990000000002</v>
      </c>
      <c r="I57" s="112">
        <f>IF(C16=0,0,IF(C16&lt;=H57,C16,0))</f>
        <v>0</v>
      </c>
      <c r="J57" s="70">
        <f>IF(C25=0,0,IF(C25&lt;=H57,C25,0))</f>
        <v>0</v>
      </c>
      <c r="K57" s="71">
        <v>0</v>
      </c>
      <c r="L57" s="3">
        <f>IF(I57=0,0,C$12)</f>
        <v>0</v>
      </c>
      <c r="M57" s="15" t="s">
        <v>3</v>
      </c>
      <c r="N57" s="15" t="s">
        <v>3</v>
      </c>
      <c r="O57" s="15" t="s">
        <v>3</v>
      </c>
      <c r="P57" s="15" t="s">
        <v>3</v>
      </c>
      <c r="Q57" s="15" t="s">
        <v>3</v>
      </c>
      <c r="R57" s="16">
        <v>0</v>
      </c>
      <c r="S57" s="10">
        <v>0</v>
      </c>
    </row>
    <row r="58" spans="5:19" ht="20.25" hidden="1" customHeight="1" x14ac:dyDescent="0.25">
      <c r="E58" s="72" t="s">
        <v>23</v>
      </c>
      <c r="F58" s="73">
        <v>20250</v>
      </c>
      <c r="G58" s="74" t="s">
        <v>24</v>
      </c>
      <c r="H58" s="75">
        <v>20749.990000000002</v>
      </c>
      <c r="I58" s="112">
        <f>IF(C$16&gt;=F58,IF(C$16&lt;=H58,C$16,0),0)</f>
        <v>0</v>
      </c>
      <c r="J58" s="76">
        <f>IF(C$25&gt;=F58,IF(C$25&lt;=H58,C$25-F58,0),0)</f>
        <v>0</v>
      </c>
      <c r="K58" s="77">
        <v>0.1</v>
      </c>
      <c r="L58" s="3">
        <f t="shared" ref="L58:L66" si="4">IF(I58=0,0,C$12)</f>
        <v>0</v>
      </c>
      <c r="M58" s="8">
        <v>0</v>
      </c>
      <c r="N58" s="8" t="s">
        <v>3</v>
      </c>
      <c r="O58" s="8" t="s">
        <v>3</v>
      </c>
      <c r="P58" s="8" t="s">
        <v>3</v>
      </c>
      <c r="Q58" s="8" t="s">
        <v>3</v>
      </c>
      <c r="R58" s="9">
        <v>0</v>
      </c>
      <c r="S58" s="11">
        <f>IF(L58&gt;0,0,J58*K58)</f>
        <v>0</v>
      </c>
    </row>
    <row r="59" spans="5:19" ht="20.25" hidden="1" customHeight="1" x14ac:dyDescent="0.25">
      <c r="E59" s="72" t="s">
        <v>23</v>
      </c>
      <c r="F59" s="73">
        <v>20750</v>
      </c>
      <c r="G59" s="74" t="s">
        <v>24</v>
      </c>
      <c r="H59" s="75">
        <v>20999.99</v>
      </c>
      <c r="I59" s="112">
        <f t="shared" ref="I59:I65" si="5">IF(C$16&gt;=F59,IF(C$16&lt;=H59,C$16,0),0)</f>
        <v>0</v>
      </c>
      <c r="J59" s="76">
        <f t="shared" ref="J59:J65" si="6">IF(C$25&gt;=F59,IF(C$25&lt;=H59,C$25-F59,0),0)</f>
        <v>0</v>
      </c>
      <c r="K59" s="78">
        <v>0.1</v>
      </c>
      <c r="L59" s="3">
        <f t="shared" si="4"/>
        <v>0</v>
      </c>
      <c r="M59" s="3">
        <v>50</v>
      </c>
      <c r="N59" s="3">
        <v>0</v>
      </c>
      <c r="O59" s="3" t="s">
        <v>3</v>
      </c>
      <c r="P59" s="3" t="s">
        <v>3</v>
      </c>
      <c r="Q59" s="3" t="s">
        <v>3</v>
      </c>
      <c r="R59" s="9">
        <f>IF(I59=0,0,IF(L59=M56,M59,0))</f>
        <v>0</v>
      </c>
      <c r="S59" s="11">
        <f>IF(J59&gt;0,IF(L59&gt;1,0,J59*K59+R59),0)</f>
        <v>0</v>
      </c>
    </row>
    <row r="60" spans="5:19" ht="20.25" hidden="1" customHeight="1" x14ac:dyDescent="0.25">
      <c r="E60" s="72" t="s">
        <v>23</v>
      </c>
      <c r="F60" s="73">
        <v>21000</v>
      </c>
      <c r="G60" s="74" t="s">
        <v>24</v>
      </c>
      <c r="H60" s="75">
        <v>21249.99</v>
      </c>
      <c r="I60" s="112">
        <f t="shared" si="5"/>
        <v>0</v>
      </c>
      <c r="J60" s="76">
        <f t="shared" si="6"/>
        <v>0</v>
      </c>
      <c r="K60" s="78">
        <v>0.1</v>
      </c>
      <c r="L60" s="3">
        <f t="shared" si="4"/>
        <v>0</v>
      </c>
      <c r="M60" s="3">
        <v>75</v>
      </c>
      <c r="N60" s="3">
        <v>25</v>
      </c>
      <c r="O60" s="3">
        <v>0</v>
      </c>
      <c r="P60" s="3" t="s">
        <v>3</v>
      </c>
      <c r="Q60" s="3" t="s">
        <v>3</v>
      </c>
      <c r="R60" s="9">
        <f>IF(I60=0,0,IF(L60=M56,M60,IF(L60=N56,N60,0)))</f>
        <v>0</v>
      </c>
      <c r="S60" s="11">
        <f>IF(J60=0,0,IF(L60&gt;O56,0,(J60*K60)+R60))</f>
        <v>0</v>
      </c>
    </row>
    <row r="61" spans="5:19" ht="20.25" hidden="1" customHeight="1" x14ac:dyDescent="0.25">
      <c r="E61" s="79" t="s">
        <v>23</v>
      </c>
      <c r="F61" s="80">
        <v>21250</v>
      </c>
      <c r="G61" s="81" t="s">
        <v>24</v>
      </c>
      <c r="H61" s="82">
        <v>21749.99</v>
      </c>
      <c r="I61" s="112">
        <f t="shared" si="5"/>
        <v>0</v>
      </c>
      <c r="J61" s="76">
        <f t="shared" si="6"/>
        <v>0</v>
      </c>
      <c r="K61" s="78">
        <v>0.1</v>
      </c>
      <c r="L61" s="3">
        <f t="shared" si="4"/>
        <v>0</v>
      </c>
      <c r="M61" s="3">
        <v>100</v>
      </c>
      <c r="N61" s="3">
        <v>50</v>
      </c>
      <c r="O61" s="3">
        <v>25</v>
      </c>
      <c r="P61" s="3">
        <v>0</v>
      </c>
      <c r="Q61" s="3" t="s">
        <v>3</v>
      </c>
      <c r="R61" s="9">
        <f>IF(I61=0,0,IF(L61=M56,M61,IF(L61=N56,N61,IF(L61=O56,O61,0))))</f>
        <v>0</v>
      </c>
      <c r="S61" s="11">
        <f>IF(J61=0,0,IF(L61&gt;3,0,(J61*K61)+R61))</f>
        <v>0</v>
      </c>
    </row>
    <row r="62" spans="5:19" ht="20.25" hidden="1" customHeight="1" x14ac:dyDescent="0.25">
      <c r="E62" s="83" t="s">
        <v>23</v>
      </c>
      <c r="F62" s="84">
        <v>21750</v>
      </c>
      <c r="G62" s="85" t="s">
        <v>24</v>
      </c>
      <c r="H62" s="86">
        <v>22249.99</v>
      </c>
      <c r="I62" s="112">
        <f t="shared" si="5"/>
        <v>0</v>
      </c>
      <c r="J62" s="76">
        <f t="shared" si="6"/>
        <v>0</v>
      </c>
      <c r="K62" s="78">
        <v>0.1</v>
      </c>
      <c r="L62" s="3">
        <f t="shared" si="4"/>
        <v>0</v>
      </c>
      <c r="M62" s="3">
        <v>150</v>
      </c>
      <c r="N62" s="3">
        <v>100</v>
      </c>
      <c r="O62" s="3">
        <v>75</v>
      </c>
      <c r="P62" s="3">
        <v>50</v>
      </c>
      <c r="Q62" s="3">
        <v>0</v>
      </c>
      <c r="R62" s="9">
        <f>IF(I62=0,0,IF(L62=M$40,M62,IF(L62=N$40,N62,IF(L62=O$40,O62,IF(L62=P$40,P62,IF(L62=Q$40,Q62,0))))))</f>
        <v>0</v>
      </c>
      <c r="S62" s="11">
        <f t="shared" ref="S62:S65" si="7">IF(I62=0,0,(J62*K62)+R62)</f>
        <v>0</v>
      </c>
    </row>
    <row r="63" spans="5:19" ht="20.25" hidden="1" customHeight="1" x14ac:dyDescent="0.25">
      <c r="E63" s="83" t="s">
        <v>23</v>
      </c>
      <c r="F63" s="84">
        <v>22250</v>
      </c>
      <c r="G63" s="85" t="s">
        <v>24</v>
      </c>
      <c r="H63" s="86">
        <v>32749.99</v>
      </c>
      <c r="I63" s="112">
        <f t="shared" si="5"/>
        <v>0</v>
      </c>
      <c r="J63" s="76">
        <f t="shared" si="6"/>
        <v>0</v>
      </c>
      <c r="K63" s="78">
        <v>0.15</v>
      </c>
      <c r="L63" s="3">
        <f t="shared" si="4"/>
        <v>0</v>
      </c>
      <c r="M63" s="3" t="s">
        <v>4</v>
      </c>
      <c r="N63" s="3" t="s">
        <v>5</v>
      </c>
      <c r="O63" s="3" t="s">
        <v>6</v>
      </c>
      <c r="P63" s="3" t="s">
        <v>7</v>
      </c>
      <c r="Q63" s="3" t="s">
        <v>8</v>
      </c>
      <c r="R63" s="9">
        <f>IF(I63=0,0,IF(L63=M$40,M63,IF(L63=N$40,N63,IF(L63=O$40,O63,IF(L63=P$40,P63,IF(L63=Q$40,Q63,Q63))))))</f>
        <v>0</v>
      </c>
      <c r="S63" s="11">
        <f t="shared" si="7"/>
        <v>0</v>
      </c>
    </row>
    <row r="64" spans="5:19" ht="20.25" hidden="1" customHeight="1" x14ac:dyDescent="0.25">
      <c r="E64" s="83" t="s">
        <v>23</v>
      </c>
      <c r="F64" s="87">
        <v>32750</v>
      </c>
      <c r="G64" s="88" t="s">
        <v>24</v>
      </c>
      <c r="H64" s="89">
        <v>60749.99</v>
      </c>
      <c r="I64" s="112">
        <f t="shared" si="5"/>
        <v>0</v>
      </c>
      <c r="J64" s="76">
        <f t="shared" si="6"/>
        <v>0</v>
      </c>
      <c r="K64" s="90">
        <v>0.2</v>
      </c>
      <c r="L64" s="3">
        <f t="shared" si="4"/>
        <v>0</v>
      </c>
      <c r="M64" s="14">
        <v>1775</v>
      </c>
      <c r="N64" s="14">
        <v>1725</v>
      </c>
      <c r="O64" s="14" t="s">
        <v>11</v>
      </c>
      <c r="P64" s="14" t="s">
        <v>12</v>
      </c>
      <c r="Q64" s="14" t="s">
        <v>13</v>
      </c>
      <c r="R64" s="9">
        <f>IF(I64=0,0,IF(L64=M$40,M64,IF(L64=N$40,N64,IF(L64=O$40,O64,IF(L64=P$40,P64,IF(L64=Q$40,Q64,Q64))))))</f>
        <v>0</v>
      </c>
      <c r="S64" s="11">
        <f t="shared" si="7"/>
        <v>0</v>
      </c>
    </row>
    <row r="65" spans="5:19" ht="20.25" hidden="1" customHeight="1" x14ac:dyDescent="0.25">
      <c r="E65" s="83" t="s">
        <v>23</v>
      </c>
      <c r="F65" s="84">
        <v>60750</v>
      </c>
      <c r="G65" s="85" t="s">
        <v>24</v>
      </c>
      <c r="H65" s="86">
        <v>144749.99</v>
      </c>
      <c r="I65" s="112">
        <f t="shared" si="5"/>
        <v>0</v>
      </c>
      <c r="J65" s="76">
        <f t="shared" si="6"/>
        <v>0</v>
      </c>
      <c r="K65" s="78">
        <v>0.25</v>
      </c>
      <c r="L65" s="3">
        <f t="shared" si="4"/>
        <v>0</v>
      </c>
      <c r="M65" s="3">
        <v>7375</v>
      </c>
      <c r="N65" s="3">
        <v>7325</v>
      </c>
      <c r="O65" s="3" t="s">
        <v>15</v>
      </c>
      <c r="P65" s="3" t="s">
        <v>16</v>
      </c>
      <c r="Q65" s="3" t="s">
        <v>17</v>
      </c>
      <c r="R65" s="9">
        <f>IF(I65=0,0,IF(L65=M$40,M65,IF(L65=N$40,N65,IF(L65=O$40,O65,IF(L65=P$40,P65,IF(L65=Q$40,Q65,Q65))))))</f>
        <v>0</v>
      </c>
      <c r="S65" s="11">
        <f t="shared" si="7"/>
        <v>0</v>
      </c>
    </row>
    <row r="66" spans="5:19" ht="20.25" hidden="1" customHeight="1" thickBot="1" x14ac:dyDescent="0.3">
      <c r="E66" s="91" t="s">
        <v>23</v>
      </c>
      <c r="F66" s="92">
        <v>144750</v>
      </c>
      <c r="G66" s="93" t="s">
        <v>26</v>
      </c>
      <c r="H66" s="93"/>
      <c r="I66" s="112">
        <f>IF(C$16&gt;=F66,C$16,0)</f>
        <v>0</v>
      </c>
      <c r="J66" s="94">
        <f>IF(C$25&gt;=F66,C$25-F66,0)</f>
        <v>0</v>
      </c>
      <c r="K66" s="95">
        <v>0.32</v>
      </c>
      <c r="L66" s="3">
        <f t="shared" si="4"/>
        <v>0</v>
      </c>
      <c r="M66" s="4" t="s">
        <v>18</v>
      </c>
      <c r="N66" s="4" t="s">
        <v>19</v>
      </c>
      <c r="O66" s="4" t="s">
        <v>20</v>
      </c>
      <c r="P66" s="4" t="s">
        <v>21</v>
      </c>
      <c r="Q66" s="4" t="s">
        <v>22</v>
      </c>
      <c r="R66" s="9">
        <f>IF(I66=0,0,IF(L66=M$40,M66,IF(L66=N$40,N66,IF(L66=O$40,O66,IF(L66=P$40,P66,IF(L66=Q$40,Q66,Q66))))))</f>
        <v>0</v>
      </c>
      <c r="S66" s="11">
        <f>IF(I66=0,0,(J66*K66)+R66)</f>
        <v>0</v>
      </c>
    </row>
    <row r="67" spans="5:19" ht="20.25" hidden="1" customHeight="1" x14ac:dyDescent="0.25">
      <c r="E67" s="96"/>
      <c r="F67" s="97"/>
      <c r="G67" s="96"/>
      <c r="H67" s="96"/>
      <c r="I67" s="96"/>
      <c r="J67" s="96"/>
      <c r="M67" s="2"/>
      <c r="O67" s="2"/>
      <c r="P67" s="2"/>
      <c r="Q67" s="2"/>
      <c r="S67" s="12">
        <f>SUM(S57:S66)</f>
        <v>0</v>
      </c>
    </row>
    <row r="68" spans="5:19" ht="20.25" hidden="1" customHeight="1" x14ac:dyDescent="0.25">
      <c r="E68" s="96"/>
      <c r="F68" s="97"/>
      <c r="G68" s="96"/>
      <c r="H68" s="96"/>
      <c r="I68" s="96"/>
      <c r="J68" s="96"/>
      <c r="M68" s="2"/>
      <c r="O68" s="2"/>
      <c r="P68" s="2"/>
      <c r="Q68" s="2"/>
      <c r="S68" s="17"/>
    </row>
    <row r="69" spans="5:19" ht="20.25" hidden="1" customHeight="1" x14ac:dyDescent="0.25"/>
    <row r="70" spans="5:19" ht="20.25" hidden="1" customHeight="1" thickBot="1" x14ac:dyDescent="0.3">
      <c r="E70" s="98" t="s">
        <v>38</v>
      </c>
    </row>
    <row r="71" spans="5:19" ht="20.25" hidden="1" customHeight="1" x14ac:dyDescent="0.25">
      <c r="E71" s="99" t="s">
        <v>0</v>
      </c>
      <c r="F71" s="100"/>
      <c r="G71" s="100"/>
      <c r="H71" s="101"/>
      <c r="I71" s="101" t="s">
        <v>56</v>
      </c>
      <c r="J71" s="63" t="s">
        <v>27</v>
      </c>
      <c r="K71" s="101" t="s">
        <v>1</v>
      </c>
      <c r="L71" s="128" t="s">
        <v>29</v>
      </c>
      <c r="M71" s="134" t="s">
        <v>2</v>
      </c>
      <c r="N71" s="133"/>
      <c r="O71" s="133"/>
      <c r="P71" s="133"/>
      <c r="Q71" s="135"/>
      <c r="R71" s="128" t="s">
        <v>31</v>
      </c>
      <c r="S71" s="5" t="s">
        <v>32</v>
      </c>
    </row>
    <row r="72" spans="5:19" ht="20.25" hidden="1" customHeight="1" thickBot="1" x14ac:dyDescent="0.3">
      <c r="E72" s="102"/>
      <c r="F72" s="103"/>
      <c r="G72" s="103"/>
      <c r="H72" s="35"/>
      <c r="I72" s="35" t="s">
        <v>28</v>
      </c>
      <c r="J72" s="64" t="s">
        <v>28</v>
      </c>
      <c r="K72" s="35"/>
      <c r="L72" s="129"/>
      <c r="M72" s="65">
        <v>0</v>
      </c>
      <c r="N72" s="66">
        <v>1</v>
      </c>
      <c r="O72" s="65">
        <v>2</v>
      </c>
      <c r="P72" s="65">
        <v>3</v>
      </c>
      <c r="Q72" s="35" t="s">
        <v>57</v>
      </c>
      <c r="R72" s="129"/>
      <c r="S72" s="6"/>
    </row>
    <row r="73" spans="5:19" ht="20.25" hidden="1" customHeight="1" x14ac:dyDescent="0.25">
      <c r="E73" s="67" t="s">
        <v>23</v>
      </c>
      <c r="F73" s="68">
        <v>0</v>
      </c>
      <c r="G73" s="69" t="s">
        <v>24</v>
      </c>
      <c r="H73" s="68">
        <v>20249.990000000002</v>
      </c>
      <c r="I73" s="112">
        <f>IF(C17=0,0,IF(C17&lt;=H73,C17,0))</f>
        <v>0</v>
      </c>
      <c r="J73" s="70">
        <f>IF(C28=0,0,IF(C28&lt;=H73,C28,0))</f>
        <v>0</v>
      </c>
      <c r="K73" s="71">
        <v>0</v>
      </c>
      <c r="L73" s="3">
        <f>IF(I73=0,0,C$12)</f>
        <v>0</v>
      </c>
      <c r="M73" s="15" t="s">
        <v>3</v>
      </c>
      <c r="N73" s="15" t="s">
        <v>3</v>
      </c>
      <c r="O73" s="15" t="s">
        <v>3</v>
      </c>
      <c r="P73" s="15" t="s">
        <v>3</v>
      </c>
      <c r="Q73" s="15" t="s">
        <v>3</v>
      </c>
      <c r="R73" s="16">
        <v>0</v>
      </c>
      <c r="S73" s="10">
        <v>0</v>
      </c>
    </row>
    <row r="74" spans="5:19" ht="20.25" hidden="1" customHeight="1" x14ac:dyDescent="0.25">
      <c r="E74" s="72" t="s">
        <v>23</v>
      </c>
      <c r="F74" s="73">
        <v>20250</v>
      </c>
      <c r="G74" s="74" t="s">
        <v>24</v>
      </c>
      <c r="H74" s="75">
        <v>20749.990000000002</v>
      </c>
      <c r="I74" s="112">
        <f>IF(C$17&gt;=F74,IF(C$17&lt;=H74,C$17,0),0)</f>
        <v>0</v>
      </c>
      <c r="J74" s="76">
        <f>IF(C$28&gt;=F74,IF(C$28&lt;=H74,C$28-F74,0),0)</f>
        <v>0</v>
      </c>
      <c r="K74" s="77">
        <v>0.1</v>
      </c>
      <c r="L74" s="3">
        <f t="shared" ref="L74:L82" si="8">IF(I74=0,0,C$12)</f>
        <v>0</v>
      </c>
      <c r="M74" s="8">
        <v>0</v>
      </c>
      <c r="N74" s="8" t="s">
        <v>3</v>
      </c>
      <c r="O74" s="8" t="s">
        <v>3</v>
      </c>
      <c r="P74" s="8" t="s">
        <v>3</v>
      </c>
      <c r="Q74" s="8" t="s">
        <v>3</v>
      </c>
      <c r="R74" s="9">
        <v>0</v>
      </c>
      <c r="S74" s="11">
        <f>IF(L74&gt;0,0,J74*K74)</f>
        <v>0</v>
      </c>
    </row>
    <row r="75" spans="5:19" ht="20.25" hidden="1" customHeight="1" x14ac:dyDescent="0.25">
      <c r="E75" s="72" t="s">
        <v>23</v>
      </c>
      <c r="F75" s="73">
        <v>20750</v>
      </c>
      <c r="G75" s="74" t="s">
        <v>24</v>
      </c>
      <c r="H75" s="75">
        <v>20999.99</v>
      </c>
      <c r="I75" s="112">
        <f t="shared" ref="I75:I81" si="9">IF(C$17&gt;=F75,IF(C$17&lt;=H75,C$17,0),0)</f>
        <v>0</v>
      </c>
      <c r="J75" s="76">
        <f t="shared" ref="J75:J81" si="10">IF(C$28&gt;=F75,IF(C$28&lt;=H75,C$28-F75,0),0)</f>
        <v>0</v>
      </c>
      <c r="K75" s="78">
        <v>0.1</v>
      </c>
      <c r="L75" s="3">
        <f t="shared" si="8"/>
        <v>0</v>
      </c>
      <c r="M75" s="3">
        <v>50</v>
      </c>
      <c r="N75" s="3">
        <v>0</v>
      </c>
      <c r="O75" s="3" t="s">
        <v>3</v>
      </c>
      <c r="P75" s="3" t="s">
        <v>3</v>
      </c>
      <c r="Q75" s="3" t="s">
        <v>3</v>
      </c>
      <c r="R75" s="9">
        <f>IF(I75=0,0,IF(L75=M72,M75,0))</f>
        <v>0</v>
      </c>
      <c r="S75" s="11">
        <f>IF(J75&gt;0,IF(L75&gt;1,0,J75*K75+R75),0)</f>
        <v>0</v>
      </c>
    </row>
    <row r="76" spans="5:19" ht="20.25" hidden="1" customHeight="1" x14ac:dyDescent="0.25">
      <c r="E76" s="72" t="s">
        <v>23</v>
      </c>
      <c r="F76" s="73">
        <v>21000</v>
      </c>
      <c r="G76" s="74" t="s">
        <v>24</v>
      </c>
      <c r="H76" s="75">
        <v>21249.99</v>
      </c>
      <c r="I76" s="112">
        <f t="shared" si="9"/>
        <v>0</v>
      </c>
      <c r="J76" s="76">
        <f t="shared" si="10"/>
        <v>0</v>
      </c>
      <c r="K76" s="78">
        <v>0.1</v>
      </c>
      <c r="L76" s="3">
        <f t="shared" si="8"/>
        <v>0</v>
      </c>
      <c r="M76" s="3">
        <v>75</v>
      </c>
      <c r="N76" s="3">
        <v>25</v>
      </c>
      <c r="O76" s="3">
        <v>0</v>
      </c>
      <c r="P76" s="3" t="s">
        <v>3</v>
      </c>
      <c r="Q76" s="3" t="s">
        <v>3</v>
      </c>
      <c r="R76" s="9">
        <f>IF(I76=0,0,IF(L76=M72,M76,IF(L76=N72,N76,0)))</f>
        <v>0</v>
      </c>
      <c r="S76" s="11">
        <f>IF(J76=0,0,IF(L76&gt;O72,0,(J76*K76)+R76))</f>
        <v>0</v>
      </c>
    </row>
    <row r="77" spans="5:19" ht="20.25" hidden="1" customHeight="1" x14ac:dyDescent="0.25">
      <c r="E77" s="79" t="s">
        <v>23</v>
      </c>
      <c r="F77" s="80">
        <v>21250</v>
      </c>
      <c r="G77" s="81" t="s">
        <v>24</v>
      </c>
      <c r="H77" s="82">
        <v>21749.99</v>
      </c>
      <c r="I77" s="112">
        <f t="shared" si="9"/>
        <v>0</v>
      </c>
      <c r="J77" s="76">
        <f t="shared" si="10"/>
        <v>0</v>
      </c>
      <c r="K77" s="78">
        <v>0.1</v>
      </c>
      <c r="L77" s="3">
        <f t="shared" si="8"/>
        <v>0</v>
      </c>
      <c r="M77" s="3">
        <v>100</v>
      </c>
      <c r="N77" s="3">
        <v>50</v>
      </c>
      <c r="O77" s="3">
        <v>25</v>
      </c>
      <c r="P77" s="3">
        <v>0</v>
      </c>
      <c r="Q77" s="3" t="s">
        <v>3</v>
      </c>
      <c r="R77" s="9">
        <f>IF(I77=0,0,IF(L77=M72,M77,IF(L77=N72,N77,IF(L77=O72,O77,0))))</f>
        <v>0</v>
      </c>
      <c r="S77" s="11">
        <f>IF(J77=0,0,IF(L77&gt;3,0,(J77*K77)+R77))</f>
        <v>0</v>
      </c>
    </row>
    <row r="78" spans="5:19" ht="20.25" hidden="1" customHeight="1" x14ac:dyDescent="0.25">
      <c r="E78" s="83" t="s">
        <v>23</v>
      </c>
      <c r="F78" s="84">
        <v>21750</v>
      </c>
      <c r="G78" s="85" t="s">
        <v>24</v>
      </c>
      <c r="H78" s="86">
        <v>22249.99</v>
      </c>
      <c r="I78" s="112">
        <f t="shared" si="9"/>
        <v>0</v>
      </c>
      <c r="J78" s="76">
        <f t="shared" si="10"/>
        <v>0</v>
      </c>
      <c r="K78" s="78">
        <v>0.1</v>
      </c>
      <c r="L78" s="3">
        <f t="shared" si="8"/>
        <v>0</v>
      </c>
      <c r="M78" s="3">
        <v>150</v>
      </c>
      <c r="N78" s="3">
        <v>100</v>
      </c>
      <c r="O78" s="3">
        <v>75</v>
      </c>
      <c r="P78" s="3">
        <v>50</v>
      </c>
      <c r="Q78" s="3">
        <v>0</v>
      </c>
      <c r="R78" s="9">
        <f>IF(I78=0,0,IF(L78=M$40,M78,IF(L78=N$40,N78,IF(L78=O$40,O78,IF(L78=P$40,P78,IF(L78=Q$40,Q78,0))))))</f>
        <v>0</v>
      </c>
      <c r="S78" s="11">
        <f t="shared" ref="S78:S81" si="11">IF(I78=0,0,(J78*K78)+R78)</f>
        <v>0</v>
      </c>
    </row>
    <row r="79" spans="5:19" ht="20.25" hidden="1" customHeight="1" x14ac:dyDescent="0.25">
      <c r="E79" s="83" t="s">
        <v>23</v>
      </c>
      <c r="F79" s="84">
        <v>22250</v>
      </c>
      <c r="G79" s="85" t="s">
        <v>24</v>
      </c>
      <c r="H79" s="86">
        <v>32749.99</v>
      </c>
      <c r="I79" s="112">
        <f t="shared" si="9"/>
        <v>0</v>
      </c>
      <c r="J79" s="76">
        <f t="shared" si="10"/>
        <v>0</v>
      </c>
      <c r="K79" s="78">
        <v>0.15</v>
      </c>
      <c r="L79" s="3">
        <f t="shared" si="8"/>
        <v>0</v>
      </c>
      <c r="M79" s="3" t="s">
        <v>4</v>
      </c>
      <c r="N79" s="3" t="s">
        <v>5</v>
      </c>
      <c r="O79" s="3" t="s">
        <v>6</v>
      </c>
      <c r="P79" s="3" t="s">
        <v>7</v>
      </c>
      <c r="Q79" s="3" t="s">
        <v>8</v>
      </c>
      <c r="R79" s="9">
        <f>IF(I79=0,0,IF(L79=M$40,M79,IF(L79=N$40,N79,IF(L79=O$40,O79,IF(L79=P$40,P79,IF(L79=Q$40,Q79,Q79))))))</f>
        <v>0</v>
      </c>
      <c r="S79" s="11">
        <f t="shared" si="11"/>
        <v>0</v>
      </c>
    </row>
    <row r="80" spans="5:19" ht="20.25" hidden="1" customHeight="1" x14ac:dyDescent="0.25">
      <c r="E80" s="83" t="s">
        <v>23</v>
      </c>
      <c r="F80" s="84">
        <v>32750</v>
      </c>
      <c r="G80" s="85" t="s">
        <v>24</v>
      </c>
      <c r="H80" s="86">
        <v>60749.99</v>
      </c>
      <c r="I80" s="112">
        <f t="shared" si="9"/>
        <v>0</v>
      </c>
      <c r="J80" s="76">
        <f t="shared" si="10"/>
        <v>0</v>
      </c>
      <c r="K80" s="90">
        <v>0.2</v>
      </c>
      <c r="L80" s="3">
        <f t="shared" si="8"/>
        <v>0</v>
      </c>
      <c r="M80" s="14">
        <v>1775</v>
      </c>
      <c r="N80" s="14">
        <v>1725</v>
      </c>
      <c r="O80" s="14" t="s">
        <v>11</v>
      </c>
      <c r="P80" s="14" t="s">
        <v>12</v>
      </c>
      <c r="Q80" s="14" t="s">
        <v>13</v>
      </c>
      <c r="R80" s="9">
        <f>IF(I80=0,0,IF(L80=M$40,M80,IF(L80=N$40,N80,IF(L80=O$40,O80,IF(L80=P$40,P80,IF(L80=Q$40,Q80,Q80))))))</f>
        <v>0</v>
      </c>
      <c r="S80" s="11">
        <f t="shared" si="11"/>
        <v>0</v>
      </c>
    </row>
    <row r="81" spans="5:19" ht="20.25" hidden="1" customHeight="1" x14ac:dyDescent="0.25">
      <c r="E81" s="83" t="s">
        <v>23</v>
      </c>
      <c r="F81" s="84">
        <v>60750</v>
      </c>
      <c r="G81" s="85" t="s">
        <v>24</v>
      </c>
      <c r="H81" s="86">
        <v>144749.99</v>
      </c>
      <c r="I81" s="112">
        <f t="shared" si="9"/>
        <v>0</v>
      </c>
      <c r="J81" s="76">
        <f t="shared" si="10"/>
        <v>0</v>
      </c>
      <c r="K81" s="78">
        <v>0.25</v>
      </c>
      <c r="L81" s="3">
        <f t="shared" si="8"/>
        <v>0</v>
      </c>
      <c r="M81" s="3">
        <v>7375</v>
      </c>
      <c r="N81" s="3">
        <v>7325</v>
      </c>
      <c r="O81" s="3" t="s">
        <v>15</v>
      </c>
      <c r="P81" s="3" t="s">
        <v>16</v>
      </c>
      <c r="Q81" s="3" t="s">
        <v>17</v>
      </c>
      <c r="R81" s="9">
        <f>IF(I81=0,0,IF(L81=M$40,M81,IF(L81=N$40,N81,IF(L81=O$40,O81,IF(L81=P$40,P81,IF(L81=Q$40,Q81,Q81))))))</f>
        <v>0</v>
      </c>
      <c r="S81" s="11">
        <f t="shared" si="11"/>
        <v>0</v>
      </c>
    </row>
    <row r="82" spans="5:19" ht="20.25" hidden="1" customHeight="1" thickBot="1" x14ac:dyDescent="0.3">
      <c r="E82" s="91" t="s">
        <v>23</v>
      </c>
      <c r="F82" s="92">
        <v>144750</v>
      </c>
      <c r="G82" s="93" t="s">
        <v>26</v>
      </c>
      <c r="H82" s="93"/>
      <c r="I82" s="112">
        <f>IF(C$17&gt;=F82,C$17,0)</f>
        <v>0</v>
      </c>
      <c r="J82" s="94">
        <f>IF(C$28&gt;=F82,C$28-F82,0)</f>
        <v>0</v>
      </c>
      <c r="K82" s="95">
        <v>0.32</v>
      </c>
      <c r="L82" s="3">
        <f t="shared" si="8"/>
        <v>0</v>
      </c>
      <c r="M82" s="4" t="s">
        <v>18</v>
      </c>
      <c r="N82" s="4" t="s">
        <v>19</v>
      </c>
      <c r="O82" s="4" t="s">
        <v>20</v>
      </c>
      <c r="P82" s="4" t="s">
        <v>21</v>
      </c>
      <c r="Q82" s="4" t="s">
        <v>22</v>
      </c>
      <c r="R82" s="9">
        <f>IF(I82=0,0,IF(L82=M$40,M82,IF(L82=N$40,N82,IF(L82=O$40,O82,IF(L82=P$40,P82,IF(L82=Q$40,Q82,Q82))))))</f>
        <v>0</v>
      </c>
      <c r="S82" s="11">
        <f>IF(I82=0,0,(J82*K82)+R82)</f>
        <v>0</v>
      </c>
    </row>
    <row r="83" spans="5:19" ht="20.25" hidden="1" customHeight="1" x14ac:dyDescent="0.25">
      <c r="E83" s="96"/>
      <c r="F83" s="97"/>
      <c r="G83" s="96"/>
      <c r="H83" s="96"/>
      <c r="I83" s="96"/>
      <c r="J83" s="96"/>
      <c r="M83" s="2"/>
      <c r="O83" s="2"/>
      <c r="P83" s="2"/>
      <c r="Q83" s="2"/>
      <c r="S83" s="12">
        <f>SUM(S73:S82)</f>
        <v>0</v>
      </c>
    </row>
    <row r="84" spans="5:19" ht="20.25" hidden="1" customHeight="1" x14ac:dyDescent="0.25"/>
    <row r="85" spans="5:19" ht="20.25" hidden="1" customHeight="1" x14ac:dyDescent="0.25"/>
    <row r="86" spans="5:19" ht="20.25" hidden="1" customHeight="1" thickBot="1" x14ac:dyDescent="0.3">
      <c r="E86" s="98" t="s">
        <v>47</v>
      </c>
    </row>
    <row r="87" spans="5:19" ht="20.25" hidden="1" customHeight="1" x14ac:dyDescent="0.25">
      <c r="E87" s="99" t="s">
        <v>0</v>
      </c>
      <c r="F87" s="100"/>
      <c r="G87" s="100"/>
      <c r="H87" s="101"/>
      <c r="I87" s="101" t="s">
        <v>56</v>
      </c>
      <c r="J87" s="63" t="s">
        <v>27</v>
      </c>
      <c r="K87" s="101" t="s">
        <v>1</v>
      </c>
      <c r="L87" s="128" t="s">
        <v>29</v>
      </c>
      <c r="M87" s="134" t="s">
        <v>2</v>
      </c>
      <c r="N87" s="133"/>
      <c r="O87" s="133"/>
      <c r="P87" s="133"/>
      <c r="Q87" s="135"/>
      <c r="R87" s="128" t="s">
        <v>31</v>
      </c>
      <c r="S87" s="5" t="s">
        <v>32</v>
      </c>
    </row>
    <row r="88" spans="5:19" ht="20.25" hidden="1" customHeight="1" thickBot="1" x14ac:dyDescent="0.3">
      <c r="E88" s="102"/>
      <c r="F88" s="103"/>
      <c r="G88" s="103"/>
      <c r="H88" s="35"/>
      <c r="I88" s="35" t="s">
        <v>28</v>
      </c>
      <c r="J88" s="64" t="s">
        <v>28</v>
      </c>
      <c r="K88" s="35"/>
      <c r="L88" s="129"/>
      <c r="M88" s="65">
        <v>0</v>
      </c>
      <c r="N88" s="66">
        <v>1</v>
      </c>
      <c r="O88" s="65">
        <v>2</v>
      </c>
      <c r="P88" s="65">
        <v>3</v>
      </c>
      <c r="Q88" s="35" t="s">
        <v>57</v>
      </c>
      <c r="R88" s="129"/>
      <c r="S88" s="6"/>
    </row>
    <row r="89" spans="5:19" ht="20.25" hidden="1" customHeight="1" x14ac:dyDescent="0.25">
      <c r="E89" s="67" t="s">
        <v>23</v>
      </c>
      <c r="F89" s="68">
        <v>0</v>
      </c>
      <c r="G89" s="69" t="s">
        <v>24</v>
      </c>
      <c r="H89" s="68">
        <v>20249.990000000002</v>
      </c>
      <c r="I89" s="112">
        <f>IF(C18=0,0,IF(C18&lt;=H89,C18,0))</f>
        <v>0</v>
      </c>
      <c r="J89" s="70">
        <f>IF(C31=0,0,IF(C31&lt;=H89,C31,0))</f>
        <v>0</v>
      </c>
      <c r="K89" s="71">
        <v>0</v>
      </c>
      <c r="L89" s="3">
        <f>IF(I89=0,0,C$12)</f>
        <v>0</v>
      </c>
      <c r="M89" s="15" t="s">
        <v>3</v>
      </c>
      <c r="N89" s="15" t="s">
        <v>3</v>
      </c>
      <c r="O89" s="15" t="s">
        <v>3</v>
      </c>
      <c r="P89" s="15" t="s">
        <v>3</v>
      </c>
      <c r="Q89" s="15" t="s">
        <v>3</v>
      </c>
      <c r="R89" s="16">
        <v>0</v>
      </c>
      <c r="S89" s="10">
        <v>0</v>
      </c>
    </row>
    <row r="90" spans="5:19" ht="20.25" hidden="1" customHeight="1" x14ac:dyDescent="0.25">
      <c r="E90" s="72" t="s">
        <v>23</v>
      </c>
      <c r="F90" s="73">
        <v>20250</v>
      </c>
      <c r="G90" s="74" t="s">
        <v>24</v>
      </c>
      <c r="H90" s="75">
        <v>20749.990000000002</v>
      </c>
      <c r="I90" s="112">
        <f>IF(C$18&gt;=F90,IF(C$18&lt;=H90,C$18,0),0)</f>
        <v>0</v>
      </c>
      <c r="J90" s="76">
        <f>IF(C$31&gt;=F90,IF(C$31&lt;=H90,C$31-F90,0),0)</f>
        <v>0</v>
      </c>
      <c r="K90" s="77">
        <v>0.1</v>
      </c>
      <c r="L90" s="3">
        <f t="shared" ref="L90:L98" si="12">IF(I90=0,0,C$12)</f>
        <v>0</v>
      </c>
      <c r="M90" s="8">
        <v>0</v>
      </c>
      <c r="N90" s="8" t="s">
        <v>3</v>
      </c>
      <c r="O90" s="8" t="s">
        <v>3</v>
      </c>
      <c r="P90" s="8" t="s">
        <v>3</v>
      </c>
      <c r="Q90" s="8" t="s">
        <v>3</v>
      </c>
      <c r="R90" s="9">
        <v>0</v>
      </c>
      <c r="S90" s="11">
        <f>IF(L90&gt;0,0,J90*K90)</f>
        <v>0</v>
      </c>
    </row>
    <row r="91" spans="5:19" ht="20.25" hidden="1" customHeight="1" x14ac:dyDescent="0.25">
      <c r="E91" s="72" t="s">
        <v>23</v>
      </c>
      <c r="F91" s="73">
        <v>20750</v>
      </c>
      <c r="G91" s="74" t="s">
        <v>24</v>
      </c>
      <c r="H91" s="75">
        <v>20999.99</v>
      </c>
      <c r="I91" s="112">
        <f t="shared" ref="I91:I97" si="13">IF(C$18&gt;=F91,IF(C$18&lt;=H91,C$18,0),0)</f>
        <v>0</v>
      </c>
      <c r="J91" s="76">
        <f t="shared" ref="J91:J97" si="14">IF(C$31&gt;=F91,IF(C$31&lt;=H91,C$31-F91,0),0)</f>
        <v>0</v>
      </c>
      <c r="K91" s="78">
        <v>0.1</v>
      </c>
      <c r="L91" s="3">
        <f t="shared" si="12"/>
        <v>0</v>
      </c>
      <c r="M91" s="3">
        <v>50</v>
      </c>
      <c r="N91" s="3">
        <v>0</v>
      </c>
      <c r="O91" s="3" t="s">
        <v>3</v>
      </c>
      <c r="P91" s="3" t="s">
        <v>3</v>
      </c>
      <c r="Q91" s="3" t="s">
        <v>3</v>
      </c>
      <c r="R91" s="9">
        <f>IF(I91=0,0,IF(L91=M88,M91,0))</f>
        <v>0</v>
      </c>
      <c r="S91" s="11">
        <f>IF(J91&gt;0,IF(L91&gt;1,0,J91*K91+R91),0)</f>
        <v>0</v>
      </c>
    </row>
    <row r="92" spans="5:19" ht="20.25" hidden="1" customHeight="1" x14ac:dyDescent="0.25">
      <c r="E92" s="72" t="s">
        <v>23</v>
      </c>
      <c r="F92" s="73">
        <v>21000</v>
      </c>
      <c r="G92" s="74" t="s">
        <v>24</v>
      </c>
      <c r="H92" s="75">
        <v>21249.99</v>
      </c>
      <c r="I92" s="112">
        <f t="shared" si="13"/>
        <v>0</v>
      </c>
      <c r="J92" s="76">
        <f t="shared" si="14"/>
        <v>0</v>
      </c>
      <c r="K92" s="78">
        <v>0.1</v>
      </c>
      <c r="L92" s="3">
        <f t="shared" si="12"/>
        <v>0</v>
      </c>
      <c r="M92" s="3">
        <v>75</v>
      </c>
      <c r="N92" s="3">
        <v>25</v>
      </c>
      <c r="O92" s="3">
        <v>0</v>
      </c>
      <c r="P92" s="3" t="s">
        <v>3</v>
      </c>
      <c r="Q92" s="3" t="s">
        <v>3</v>
      </c>
      <c r="R92" s="9">
        <f>IF(I92=0,0,IF(L92=M88,M92,IF(L92=N88,N92,0)))</f>
        <v>0</v>
      </c>
      <c r="S92" s="11">
        <f>IF(J92=0,0,IF(L92&gt;O88,0,(J92*K92)+R92))</f>
        <v>0</v>
      </c>
    </row>
    <row r="93" spans="5:19" ht="20.25" hidden="1" customHeight="1" x14ac:dyDescent="0.25">
      <c r="E93" s="79" t="s">
        <v>23</v>
      </c>
      <c r="F93" s="80">
        <v>21250</v>
      </c>
      <c r="G93" s="81" t="s">
        <v>24</v>
      </c>
      <c r="H93" s="82">
        <v>21749.99</v>
      </c>
      <c r="I93" s="112">
        <f t="shared" si="13"/>
        <v>0</v>
      </c>
      <c r="J93" s="76">
        <f t="shared" si="14"/>
        <v>0</v>
      </c>
      <c r="K93" s="78">
        <v>0.1</v>
      </c>
      <c r="L93" s="3">
        <f t="shared" si="12"/>
        <v>0</v>
      </c>
      <c r="M93" s="3">
        <v>100</v>
      </c>
      <c r="N93" s="3">
        <v>50</v>
      </c>
      <c r="O93" s="3">
        <v>25</v>
      </c>
      <c r="P93" s="3">
        <v>0</v>
      </c>
      <c r="Q93" s="3" t="s">
        <v>3</v>
      </c>
      <c r="R93" s="9">
        <f>IF(I93=0,0,IF(L93=M88,M93,IF(L93=N88,N93,IF(L93=O88,O93,0))))</f>
        <v>0</v>
      </c>
      <c r="S93" s="11">
        <f>IF(J93=0,0,IF(L93&gt;3,0,(J93*K93)+R93))</f>
        <v>0</v>
      </c>
    </row>
    <row r="94" spans="5:19" ht="20.25" hidden="1" customHeight="1" x14ac:dyDescent="0.25">
      <c r="E94" s="83" t="s">
        <v>23</v>
      </c>
      <c r="F94" s="84">
        <v>21750</v>
      </c>
      <c r="G94" s="85" t="s">
        <v>24</v>
      </c>
      <c r="H94" s="86">
        <v>22249.99</v>
      </c>
      <c r="I94" s="112">
        <f t="shared" si="13"/>
        <v>0</v>
      </c>
      <c r="J94" s="76">
        <f t="shared" si="14"/>
        <v>0</v>
      </c>
      <c r="K94" s="78">
        <v>0.1</v>
      </c>
      <c r="L94" s="3">
        <f t="shared" si="12"/>
        <v>0</v>
      </c>
      <c r="M94" s="3">
        <v>150</v>
      </c>
      <c r="N94" s="3">
        <v>100</v>
      </c>
      <c r="O94" s="3">
        <v>75</v>
      </c>
      <c r="P94" s="3">
        <v>50</v>
      </c>
      <c r="Q94" s="3">
        <v>0</v>
      </c>
      <c r="R94" s="9">
        <f>IF(I94=0,0,IF(L94=M$40,M94,IF(L94=N$40,N94,IF(L94=O$40,O94,IF(L94=P$40,P94,IF(L94=Q$40,Q94,0))))))</f>
        <v>0</v>
      </c>
      <c r="S94" s="11">
        <f t="shared" ref="S94:S97" si="15">IF(I94=0,0,(J94*K94)+R94)</f>
        <v>0</v>
      </c>
    </row>
    <row r="95" spans="5:19" ht="20.25" hidden="1" customHeight="1" x14ac:dyDescent="0.25">
      <c r="E95" s="83" t="s">
        <v>23</v>
      </c>
      <c r="F95" s="84">
        <v>22250</v>
      </c>
      <c r="G95" s="85" t="s">
        <v>24</v>
      </c>
      <c r="H95" s="86">
        <v>32749.99</v>
      </c>
      <c r="I95" s="112">
        <f t="shared" si="13"/>
        <v>0</v>
      </c>
      <c r="J95" s="76">
        <f t="shared" si="14"/>
        <v>0</v>
      </c>
      <c r="K95" s="78">
        <v>0.15</v>
      </c>
      <c r="L95" s="3">
        <f t="shared" si="12"/>
        <v>0</v>
      </c>
      <c r="M95" s="3" t="s">
        <v>4</v>
      </c>
      <c r="N95" s="3" t="s">
        <v>5</v>
      </c>
      <c r="O95" s="3" t="s">
        <v>6</v>
      </c>
      <c r="P95" s="3" t="s">
        <v>7</v>
      </c>
      <c r="Q95" s="3" t="s">
        <v>8</v>
      </c>
      <c r="R95" s="9">
        <f>IF(I95=0,0,IF(L95=M$40,M95,IF(L95=N$40,N95,IF(L95=O$40,O95,IF(L95=P$40,P95,IF(L95=Q$40,Q95,Q95))))))</f>
        <v>0</v>
      </c>
      <c r="S95" s="11">
        <f t="shared" si="15"/>
        <v>0</v>
      </c>
    </row>
    <row r="96" spans="5:19" ht="20.25" hidden="1" customHeight="1" x14ac:dyDescent="0.25">
      <c r="E96" s="83" t="s">
        <v>23</v>
      </c>
      <c r="F96" s="84">
        <v>32750</v>
      </c>
      <c r="G96" s="85" t="s">
        <v>24</v>
      </c>
      <c r="H96" s="86">
        <v>60749.99</v>
      </c>
      <c r="I96" s="112">
        <f t="shared" si="13"/>
        <v>0</v>
      </c>
      <c r="J96" s="76">
        <f t="shared" si="14"/>
        <v>0</v>
      </c>
      <c r="K96" s="90">
        <v>0.2</v>
      </c>
      <c r="L96" s="3">
        <f t="shared" si="12"/>
        <v>0</v>
      </c>
      <c r="M96" s="14">
        <v>1775</v>
      </c>
      <c r="N96" s="14">
        <v>1725</v>
      </c>
      <c r="O96" s="14" t="s">
        <v>11</v>
      </c>
      <c r="P96" s="14" t="s">
        <v>12</v>
      </c>
      <c r="Q96" s="14" t="s">
        <v>13</v>
      </c>
      <c r="R96" s="9">
        <f>IF(I96=0,0,IF(L96=M$40,M96,IF(L96=N$40,N96,IF(L96=O$40,O96,IF(L96=P$40,P96,IF(L96=Q$40,Q96,Q96))))))</f>
        <v>0</v>
      </c>
      <c r="S96" s="11">
        <f t="shared" si="15"/>
        <v>0</v>
      </c>
    </row>
    <row r="97" spans="2:19" ht="20.25" hidden="1" customHeight="1" x14ac:dyDescent="0.25">
      <c r="E97" s="83" t="s">
        <v>23</v>
      </c>
      <c r="F97" s="84">
        <v>60750</v>
      </c>
      <c r="G97" s="85" t="s">
        <v>24</v>
      </c>
      <c r="H97" s="86">
        <v>144749.99</v>
      </c>
      <c r="I97" s="112">
        <f t="shared" si="13"/>
        <v>0</v>
      </c>
      <c r="J97" s="76">
        <f t="shared" si="14"/>
        <v>0</v>
      </c>
      <c r="K97" s="78">
        <v>0.25</v>
      </c>
      <c r="L97" s="3">
        <f t="shared" si="12"/>
        <v>0</v>
      </c>
      <c r="M97" s="3">
        <v>7375</v>
      </c>
      <c r="N97" s="3">
        <v>7325</v>
      </c>
      <c r="O97" s="3" t="s">
        <v>15</v>
      </c>
      <c r="P97" s="3" t="s">
        <v>16</v>
      </c>
      <c r="Q97" s="3" t="s">
        <v>17</v>
      </c>
      <c r="R97" s="9">
        <f>IF(I97=0,0,IF(L97=M$40,M97,IF(L97=N$40,N97,IF(L97=O$40,O97,IF(L97=P$40,P97,IF(L97=Q$40,Q97,Q97))))))</f>
        <v>0</v>
      </c>
      <c r="S97" s="11">
        <f t="shared" si="15"/>
        <v>0</v>
      </c>
    </row>
    <row r="98" spans="2:19" ht="20.25" hidden="1" customHeight="1" thickBot="1" x14ac:dyDescent="0.3">
      <c r="E98" s="91" t="s">
        <v>23</v>
      </c>
      <c r="F98" s="92">
        <v>144750</v>
      </c>
      <c r="G98" s="93" t="s">
        <v>26</v>
      </c>
      <c r="H98" s="93"/>
      <c r="I98" s="112">
        <f>IF(C$18&gt;=F98,C$18,0)</f>
        <v>0</v>
      </c>
      <c r="J98" s="94">
        <f>IF(C31&gt;=F98,C31-F98,0)</f>
        <v>0</v>
      </c>
      <c r="K98" s="95">
        <v>0.32</v>
      </c>
      <c r="L98" s="3">
        <f t="shared" si="12"/>
        <v>0</v>
      </c>
      <c r="M98" s="4" t="s">
        <v>18</v>
      </c>
      <c r="N98" s="4" t="s">
        <v>19</v>
      </c>
      <c r="O98" s="4" t="s">
        <v>20</v>
      </c>
      <c r="P98" s="4" t="s">
        <v>21</v>
      </c>
      <c r="Q98" s="4" t="s">
        <v>22</v>
      </c>
      <c r="R98" s="9">
        <f>IF(I98=0,0,IF(L98=M$40,M98,IF(L98=N$40,N98,IF(L98=O$40,O98,IF(L98=P$40,P98,IF(L98=Q$40,Q98,Q98))))))</f>
        <v>0</v>
      </c>
      <c r="S98" s="11">
        <f>IF(I98=0,0,(J98*K98)+R98)</f>
        <v>0</v>
      </c>
    </row>
    <row r="99" spans="2:19" ht="20.25" hidden="1" customHeight="1" x14ac:dyDescent="0.25">
      <c r="E99" s="96"/>
      <c r="F99" s="97"/>
      <c r="G99" s="96"/>
      <c r="H99" s="96"/>
      <c r="I99" s="96"/>
      <c r="J99" s="96"/>
      <c r="M99" s="2"/>
      <c r="O99" s="2"/>
      <c r="P99" s="2"/>
      <c r="Q99" s="2"/>
      <c r="S99" s="12">
        <f>SUM(S89:S98)</f>
        <v>0</v>
      </c>
    </row>
    <row r="100" spans="2:19" ht="20.25" hidden="1" customHeight="1" x14ac:dyDescent="0.25"/>
    <row r="101" spans="2:19" ht="20.25" customHeight="1" x14ac:dyDescent="0.25">
      <c r="B101" s="126" t="s">
        <v>59</v>
      </c>
      <c r="C101" s="127"/>
      <c r="D101" s="127"/>
      <c r="E101" s="127"/>
      <c r="F101" s="127"/>
      <c r="J101" s="17"/>
      <c r="L101" s="110"/>
    </row>
    <row r="102" spans="2:19" ht="20.25" customHeight="1" x14ac:dyDescent="0.25">
      <c r="B102" s="127"/>
      <c r="C102" s="127"/>
      <c r="D102" s="127"/>
      <c r="E102" s="127"/>
      <c r="F102" s="127"/>
    </row>
    <row r="103" spans="2:19" ht="20.25" customHeight="1" x14ac:dyDescent="0.25">
      <c r="B103" s="127"/>
      <c r="C103" s="127"/>
      <c r="D103" s="127"/>
      <c r="E103" s="127"/>
      <c r="F103" s="127"/>
    </row>
    <row r="104" spans="2:19" ht="20.25" customHeight="1" x14ac:dyDescent="0.25">
      <c r="B104" s="127"/>
      <c r="C104" s="127"/>
      <c r="D104" s="127"/>
      <c r="E104" s="127"/>
      <c r="F104" s="127"/>
    </row>
    <row r="105" spans="2:19" ht="20.25" customHeight="1" x14ac:dyDescent="0.25">
      <c r="B105" s="127"/>
      <c r="C105" s="127"/>
      <c r="D105" s="127"/>
      <c r="E105" s="127"/>
      <c r="F105" s="127"/>
    </row>
    <row r="106" spans="2:19" ht="20.25" customHeight="1" x14ac:dyDescent="0.25">
      <c r="B106" s="127"/>
      <c r="C106" s="127"/>
      <c r="D106" s="127"/>
      <c r="E106" s="127"/>
      <c r="F106" s="127"/>
    </row>
  </sheetData>
  <sheetProtection algorithmName="SHA-512" hashValue="toSlHPYQg/IufvHzaVbTJRObQsQgSC6B5BTc+AY7hHi09LJ5/1syv53dcimH1IMnHTqPCWGvIuk3HwM60lH5/Q==" saltValue="dXcjaoav2VHFNJCDgKeyUw==" spinCount="100000" sheet="1" objects="1" scenarios="1" selectLockedCells="1"/>
  <mergeCells count="20">
    <mergeCell ref="B101:F106"/>
    <mergeCell ref="R39:R40"/>
    <mergeCell ref="E39:H40"/>
    <mergeCell ref="K39:K40"/>
    <mergeCell ref="L39:L40"/>
    <mergeCell ref="M39:P39"/>
    <mergeCell ref="L55:L56"/>
    <mergeCell ref="L71:L72"/>
    <mergeCell ref="L87:L88"/>
    <mergeCell ref="R55:R56"/>
    <mergeCell ref="R71:R72"/>
    <mergeCell ref="R87:R88"/>
    <mergeCell ref="M87:Q87"/>
    <mergeCell ref="M71:Q71"/>
    <mergeCell ref="M55:Q55"/>
    <mergeCell ref="M23:Q23"/>
    <mergeCell ref="G23:K23"/>
    <mergeCell ref="J24:K24"/>
    <mergeCell ref="G24:H24"/>
    <mergeCell ref="L23:L24"/>
  </mergeCells>
  <pageMargins left="0.7" right="0.7" top="0.75" bottom="0.75" header="0.3" footer="0.3"/>
  <pageSetup paperSize="9" scale="90" orientation="portrait" r:id="rId1"/>
  <colBreaks count="1" manualBreakCount="1">
    <brk id="3"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6FD8390-D362-4565-A05F-98727493A742}">
  <ds:schemaRefs>
    <ds:schemaRef ds:uri="http://schemas.microsoft.com/sharepoint/v3/contenttype/forms"/>
  </ds:schemaRefs>
</ds:datastoreItem>
</file>

<file path=customXml/itemProps2.xml><?xml version="1.0" encoding="utf-8"?>
<ds:datastoreItem xmlns:ds="http://schemas.openxmlformats.org/officeDocument/2006/customXml" ds:itemID="{B179D388-AF50-4F95-A33E-27ACD3689D43}"/>
</file>

<file path=customXml/itemProps3.xml><?xml version="1.0" encoding="utf-8"?>
<ds:datastoreItem xmlns:ds="http://schemas.openxmlformats.org/officeDocument/2006/customXml" ds:itemID="{B1E19325-B422-4ED3-8233-6B1F2ED1A935}">
  <ds:schemaRefs>
    <ds:schemaRef ds:uri="http://schemas.microsoft.com/sharepoint/v3"/>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20291ebb-8fd5-4a4a-b5a6-ec5249e68ab7"/>
    <ds:schemaRef ds:uri="http://purl.org/dc/terms/"/>
    <ds:schemaRef ds:uri="71037282-4172-42af-8e02-c41ee92b063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Tax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Jacqui.Ramakuela@sage.com</dc:creator>
  <cp:lastModifiedBy>Bester, Adele</cp:lastModifiedBy>
  <cp:lastPrinted>2014-12-19T13:47:48Z</cp:lastPrinted>
  <dcterms:created xsi:type="dcterms:W3CDTF">2014-11-13T09:57:54Z</dcterms:created>
  <dcterms:modified xsi:type="dcterms:W3CDTF">2020-12-07T07:45:08Z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