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https://sage365.sharepoint.com/sites/za/pd/Compliance/PayrollAfrica/Uganda/"/>
    </mc:Choice>
  </mc:AlternateContent>
  <xr:revisionPtr revIDLastSave="5" documentId="13_ncr:1_{CE970AC8-8CCB-4ED7-A32D-0852313B792B}" xr6:coauthVersionLast="45" xr6:coauthVersionMax="45" xr10:uidLastSave="{BA6B6CB9-8AC9-424C-98D0-D212C46A9DCE}"/>
  <bookViews>
    <workbookView xWindow="-120" yWindow="-120" windowWidth="20730" windowHeight="11310" activeTab="1" xr2:uid="{00000000-000D-0000-FFFF-FFFF00000000}"/>
  </bookViews>
  <sheets>
    <sheet name="Monthly Tax Calc" sheetId="15" r:id="rId1"/>
    <sheet name="Tax on Lump Sums" sheetId="17" r:id="rId2"/>
    <sheet name="YES NO" sheetId="16" state="hidden" r:id="rId3"/>
  </sheets>
  <definedNames>
    <definedName name="QUESTION">'YES NO'!$A$1:$A$2</definedName>
    <definedName name="QUESTIONS" localSheetId="1">#REF!</definedName>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17" l="1"/>
  <c r="F21" i="17"/>
  <c r="F16" i="15" l="1"/>
  <c r="C49" i="17" l="1"/>
  <c r="C48" i="17"/>
  <c r="C47" i="17"/>
  <c r="D47" i="17" s="1"/>
  <c r="B41" i="17"/>
  <c r="B50" i="17" s="1"/>
  <c r="B40" i="17"/>
  <c r="B39" i="17"/>
  <c r="B38" i="17"/>
  <c r="F19" i="17"/>
  <c r="F47" i="17" l="1"/>
  <c r="B49" i="17"/>
  <c r="B48" i="17"/>
  <c r="F23" i="17" l="1"/>
  <c r="F27" i="17" s="1"/>
  <c r="D50" i="17" l="1"/>
  <c r="F50" i="17" s="1"/>
  <c r="D49" i="17"/>
  <c r="F49" i="17" s="1"/>
  <c r="D48" i="17"/>
  <c r="D39" i="17"/>
  <c r="F39" i="17" s="1"/>
  <c r="D38" i="17"/>
  <c r="F38" i="17" s="1"/>
  <c r="D41" i="17"/>
  <c r="F41" i="17" s="1"/>
  <c r="D37" i="17"/>
  <c r="F37" i="17" s="1"/>
  <c r="D40" i="17"/>
  <c r="F40" i="17" s="1"/>
  <c r="D20" i="15"/>
  <c r="D36" i="15" s="1"/>
  <c r="F36" i="15" s="1"/>
  <c r="F48" i="17" l="1"/>
  <c r="F51" i="17" s="1"/>
  <c r="D51" i="17"/>
  <c r="D34" i="15"/>
  <c r="F34" i="15" s="1"/>
  <c r="D37" i="15"/>
  <c r="F37" i="15" s="1"/>
  <c r="D35" i="15"/>
  <c r="F35" i="15" s="1"/>
  <c r="D19" i="15"/>
  <c r="F42" i="17" l="1"/>
  <c r="F28" i="17" s="1"/>
  <c r="D42" i="17" s="1"/>
  <c r="D26" i="15"/>
  <c r="F26" i="15" s="1"/>
  <c r="D27" i="15"/>
  <c r="F27" i="15" s="1"/>
  <c r="D25" i="15"/>
  <c r="F25" i="15" s="1"/>
  <c r="D28" i="15"/>
  <c r="F28" i="15" s="1"/>
  <c r="D24" i="15"/>
  <c r="F32" i="17" l="1"/>
  <c r="F24" i="15"/>
  <c r="F29" i="15" s="1"/>
  <c r="D29" i="15"/>
  <c r="F38" i="15"/>
  <c r="D38" i="15"/>
  <c r="F18"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2" authorId="0" shapeId="0" xr:uid="{00000000-0006-0000-0100-000001000000}">
      <text>
        <r>
          <rPr>
            <b/>
            <sz val="9"/>
            <color indexed="81"/>
            <rFont val="Tahoma"/>
            <family val="2"/>
          </rPr>
          <t>Ramakuela, Jacqui:</t>
        </r>
        <r>
          <rPr>
            <sz val="9"/>
            <color indexed="81"/>
            <rFont val="Tahoma"/>
            <family val="2"/>
          </rPr>
          <t xml:space="preserve">
Enter the number of months worked in the tax year. </t>
        </r>
      </text>
    </comment>
    <comment ref="F19" authorId="0" shapeId="0" xr:uid="{00000000-0006-0000-0100-000002000000}">
      <text>
        <r>
          <rPr>
            <b/>
            <sz val="9"/>
            <color indexed="81"/>
            <rFont val="Tahoma"/>
            <family val="2"/>
          </rPr>
          <t>Ramakuela, Jacqui:</t>
        </r>
        <r>
          <rPr>
            <sz val="9"/>
            <color indexed="81"/>
            <rFont val="Tahoma"/>
            <family val="2"/>
          </rPr>
          <t xml:space="preserve">
Cumulative employment income is the gross employment income including allowances and benefits in kind earned by the employee from July 1 of the current year of income to the employment end date.
However, where the employee was not in employment by 1st July of the current year of income, then the cumulative employment income shall be: Gross employment income from employment start date including current month multiplied by the Total number of months from start of year of income (1st July) to end of employment including current month divided by the Number of months from start of employment to the end of employment including current month.
</t>
        </r>
      </text>
    </comment>
    <comment ref="F22" authorId="0" shapeId="0" xr:uid="{00000000-0006-0000-0100-000003000000}">
      <text>
        <r>
          <rPr>
            <b/>
            <sz val="9"/>
            <color indexed="81"/>
            <rFont val="Tahoma"/>
            <family val="2"/>
          </rPr>
          <t>Ramakuela, Jacqui:</t>
        </r>
        <r>
          <rPr>
            <sz val="9"/>
            <color indexed="81"/>
            <rFont val="Tahoma"/>
            <family val="2"/>
          </rPr>
          <t xml:space="preserve">
After exemptions</t>
        </r>
      </text>
    </comment>
    <comment ref="F25" authorId="0" shapeId="0" xr:uid="{00000000-0006-0000-0100-000004000000}">
      <text>
        <r>
          <rPr>
            <b/>
            <sz val="9"/>
            <color indexed="81"/>
            <rFont val="Tahoma"/>
            <charset val="1"/>
          </rPr>
          <t>Ramakuela, Jacqui:</t>
        </r>
        <r>
          <rPr>
            <sz val="9"/>
            <color indexed="81"/>
            <rFont val="Tahoma"/>
            <charset val="1"/>
          </rPr>
          <t xml:space="preserve">
Actual YTD LST….</t>
        </r>
      </text>
    </comment>
  </commentList>
</comments>
</file>

<file path=xl/sharedStrings.xml><?xml version="1.0" encoding="utf-8"?>
<sst xmlns="http://schemas.openxmlformats.org/spreadsheetml/2006/main" count="82" uniqueCount="56">
  <si>
    <t>Tax rate</t>
  </si>
  <si>
    <t>Enter amounts only in the grey fields</t>
  </si>
  <si>
    <t>and above</t>
  </si>
  <si>
    <t xml:space="preserve">Monthly Income Bracket </t>
  </si>
  <si>
    <t>PAYE for the current month</t>
  </si>
  <si>
    <t>UGANDA</t>
  </si>
  <si>
    <t>Ush</t>
  </si>
  <si>
    <t>From (Ush)</t>
  </si>
  <si>
    <t>To (Ush)</t>
  </si>
  <si>
    <t>Taxable Income            (Ush)</t>
  </si>
  <si>
    <t>Tax (Ush)</t>
  </si>
  <si>
    <t>Non-Resident</t>
  </si>
  <si>
    <t>Resident</t>
  </si>
  <si>
    <t>YES</t>
  </si>
  <si>
    <t>NO</t>
  </si>
  <si>
    <t>Is the employee a resident?</t>
  </si>
  <si>
    <t>Chargeable Income</t>
  </si>
  <si>
    <t>resident</t>
  </si>
  <si>
    <t>non-resident</t>
  </si>
  <si>
    <t>Notional PAYE</t>
  </si>
  <si>
    <t xml:space="preserve">Annual Income Bracket </t>
  </si>
  <si>
    <t>YTD+</t>
  </si>
  <si>
    <t>Annual Tax</t>
  </si>
  <si>
    <t>Annual Deduction - LST</t>
  </si>
  <si>
    <t>Annual Income</t>
  </si>
  <si>
    <t>A</t>
  </si>
  <si>
    <t>B</t>
  </si>
  <si>
    <t>F</t>
  </si>
  <si>
    <t>Tax payable on lump sum</t>
  </si>
  <si>
    <r>
      <t xml:space="preserve">YTD+ Taxable Income </t>
    </r>
    <r>
      <rPr>
        <i/>
        <sz val="10"/>
        <color theme="0" tint="-0.499984740745262"/>
        <rFont val="Calibri"/>
        <family val="2"/>
        <scheme val="minor"/>
      </rPr>
      <t>excl. Lump sum</t>
    </r>
  </si>
  <si>
    <r>
      <t xml:space="preserve">Annualised Employment Income </t>
    </r>
    <r>
      <rPr>
        <sz val="10"/>
        <color theme="0" tint="-0.499984740745262"/>
        <rFont val="Calibri"/>
        <family val="2"/>
        <scheme val="minor"/>
      </rPr>
      <t>ex</t>
    </r>
    <r>
      <rPr>
        <i/>
        <sz val="10"/>
        <color theme="0" tint="-0.499984740745262"/>
        <rFont val="Calibri"/>
        <family val="2"/>
        <scheme val="minor"/>
      </rPr>
      <t>cl. lump sum</t>
    </r>
  </si>
  <si>
    <r>
      <t xml:space="preserve">Lump sum </t>
    </r>
    <r>
      <rPr>
        <i/>
        <sz val="10"/>
        <color theme="0" tint="-0.499984740745262"/>
        <rFont val="Calibri"/>
        <family val="2"/>
        <scheme val="minor"/>
      </rPr>
      <t>taxable amount</t>
    </r>
  </si>
  <si>
    <t>Chargeable Annual Income</t>
  </si>
  <si>
    <t>Annual/Irregular/Bonus/Lump sum payments</t>
  </si>
  <si>
    <t>C</t>
  </si>
  <si>
    <t>Cumulative employment income</t>
  </si>
  <si>
    <t>Number of months worked</t>
  </si>
  <si>
    <t>Number of months from start of tax year</t>
  </si>
  <si>
    <t>G = E + F</t>
  </si>
  <si>
    <t>H</t>
  </si>
  <si>
    <t>I = G - H</t>
  </si>
  <si>
    <t>J = Annual tables applied on I</t>
  </si>
  <si>
    <t>K</t>
  </si>
  <si>
    <t>L = (K/ A) X (12 - A)</t>
  </si>
  <si>
    <t>M = J - K - L</t>
  </si>
  <si>
    <t>D = IF A=B then C, otherwise C X B / A</t>
  </si>
  <si>
    <t>Non-resident individuals</t>
  </si>
  <si>
    <t>Resident individuals</t>
  </si>
  <si>
    <t>Is employee a resident?</t>
  </si>
  <si>
    <r>
      <rPr>
        <sz val="11"/>
        <color rgb="FF00FF0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</si>
  <si>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Gross income</t>
  </si>
  <si>
    <r>
      <t>Local Service Tax</t>
    </r>
    <r>
      <rPr>
        <i/>
        <sz val="10"/>
        <color theme="0" tint="-0.499984740745262"/>
        <rFont val="Calibri"/>
        <family val="2"/>
        <scheme val="minor"/>
      </rPr>
      <t xml:space="preserve"> tax deduction</t>
    </r>
  </si>
  <si>
    <t>E = D X 12 / A</t>
  </si>
  <si>
    <t>YTD+ Tax Paid</t>
  </si>
  <si>
    <t>Monthly Tax Calculation - 2019/2020</t>
  </si>
  <si>
    <t>Annual Tax Calc 2019/2020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</si>
</sst>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11"/>
      <color rgb="FF000000"/>
      <name val="Calibri"/>
      <family val="2"/>
    </font>
    <font>
      <b/>
      <sz val="11"/>
      <color theme="1"/>
      <name val="Calibri"/>
      <family val="2"/>
      <scheme val="minor"/>
    </font>
    <font>
      <sz val="9"/>
      <color indexed="81"/>
      <name val="Tahoma"/>
      <family val="2"/>
    </font>
    <font>
      <b/>
      <sz val="9"/>
      <color indexed="81"/>
      <name val="Tahoma"/>
      <family val="2"/>
    </font>
    <font>
      <i/>
      <sz val="9"/>
      <color rgb="FF00B050"/>
      <name val="Calibri"/>
      <family val="2"/>
      <scheme val="minor"/>
    </font>
    <font>
      <i/>
      <sz val="9"/>
      <color theme="0" tint="-0.34998626667073579"/>
      <name val="Calibri"/>
      <family val="2"/>
      <scheme val="minor"/>
    </font>
    <font>
      <i/>
      <sz val="10"/>
      <color theme="0" tint="-0.34998626667073579"/>
      <name val="Calibri"/>
      <family val="2"/>
      <scheme val="minor"/>
    </font>
    <font>
      <b/>
      <sz val="11"/>
      <color theme="0"/>
      <name val="Calibri"/>
      <family val="2"/>
      <scheme val="minor"/>
    </font>
    <font>
      <sz val="14"/>
      <color theme="1"/>
      <name val="Calibri"/>
      <family val="2"/>
      <scheme val="minor"/>
    </font>
    <font>
      <b/>
      <i/>
      <sz val="9"/>
      <color theme="0" tint="-0.34998626667073579"/>
      <name val="Calibri"/>
      <family val="2"/>
      <scheme val="minor"/>
    </font>
    <font>
      <b/>
      <i/>
      <sz val="9"/>
      <color rgb="FF00B050"/>
      <name val="Calibri"/>
      <family val="2"/>
      <scheme val="minor"/>
    </font>
    <font>
      <i/>
      <sz val="10"/>
      <color rgb="FF92D050"/>
      <name val="Calibri"/>
      <family val="2"/>
      <scheme val="minor"/>
    </font>
    <font>
      <i/>
      <sz val="10"/>
      <color theme="0" tint="-0.499984740745262"/>
      <name val="Calibri"/>
      <family val="2"/>
      <scheme val="minor"/>
    </font>
    <font>
      <sz val="10"/>
      <color theme="0" tint="-0.499984740745262"/>
      <name val="Calibri"/>
      <family val="2"/>
      <scheme val="minor"/>
    </font>
    <font>
      <sz val="16"/>
      <color theme="9" tint="-0.249977111117893"/>
      <name val="Calibri"/>
      <family val="2"/>
      <scheme val="minor"/>
    </font>
    <font>
      <b/>
      <sz val="12"/>
      <color theme="1"/>
      <name val="Calibri"/>
      <family val="2"/>
      <scheme val="minor"/>
    </font>
    <font>
      <sz val="11"/>
      <color rgb="FF00FF00"/>
      <name val="Calibri"/>
      <family val="2"/>
      <scheme val="minor"/>
    </font>
    <font>
      <sz val="9"/>
      <color indexed="81"/>
      <name val="Tahoma"/>
      <charset val="1"/>
    </font>
    <font>
      <b/>
      <sz val="9"/>
      <color indexed="81"/>
      <name val="Tahoma"/>
      <charset val="1"/>
    </font>
  </fonts>
  <fills count="6">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indexed="64"/>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s>
  <cellStyleXfs count="1">
    <xf numFmtId="0" fontId="0" fillId="0" borderId="0"/>
  </cellStyleXfs>
  <cellXfs count="90">
    <xf numFmtId="0" fontId="0" fillId="0" borderId="0" xfId="0"/>
    <xf numFmtId="0" fontId="3" fillId="0" borderId="0" xfId="0" applyFont="1" applyAlignment="1" applyProtection="1">
      <alignment vertical="center"/>
    </xf>
    <xf numFmtId="0" fontId="0" fillId="0" borderId="0" xfId="0" applyFont="1" applyProtection="1"/>
    <xf numFmtId="2" fontId="0" fillId="0" borderId="0" xfId="0" applyNumberFormat="1" applyFont="1" applyProtection="1"/>
    <xf numFmtId="0" fontId="0" fillId="0" borderId="0" xfId="0" applyFont="1" applyAlignment="1" applyProtection="1">
      <alignment vertical="center"/>
    </xf>
    <xf numFmtId="2" fontId="0" fillId="0" borderId="0" xfId="0" applyNumberFormat="1" applyFont="1" applyAlignment="1" applyProtection="1">
      <alignment vertical="center"/>
    </xf>
    <xf numFmtId="0" fontId="13" fillId="0" borderId="0" xfId="0" applyFont="1" applyFill="1" applyAlignment="1" applyProtection="1">
      <alignment vertical="center"/>
    </xf>
    <xf numFmtId="0" fontId="14" fillId="0" borderId="0" xfId="0" applyFont="1" applyFill="1" applyAlignment="1" applyProtection="1">
      <alignment vertical="center"/>
    </xf>
    <xf numFmtId="2" fontId="15" fillId="0" borderId="0" xfId="0" applyNumberFormat="1" applyFont="1" applyAlignment="1" applyProtection="1">
      <alignment horizontal="right"/>
    </xf>
    <xf numFmtId="4" fontId="9" fillId="2" borderId="2" xfId="0" applyNumberFormat="1" applyFont="1" applyFill="1" applyBorder="1" applyAlignment="1" applyProtection="1">
      <alignment horizontal="right" vertical="center"/>
    </xf>
    <xf numFmtId="0" fontId="1" fillId="0" borderId="0" xfId="0" applyFont="1" applyAlignment="1" applyProtection="1">
      <alignment horizontal="right"/>
    </xf>
    <xf numFmtId="0" fontId="5" fillId="0" borderId="0" xfId="0" applyFont="1" applyProtection="1"/>
    <xf numFmtId="0" fontId="9" fillId="0" borderId="0" xfId="0" applyFont="1" applyAlignment="1" applyProtection="1">
      <alignment vertical="center"/>
    </xf>
    <xf numFmtId="0" fontId="0" fillId="0" borderId="0" xfId="0" applyFont="1" applyFill="1" applyBorder="1" applyProtection="1"/>
    <xf numFmtId="0" fontId="1" fillId="0" borderId="0" xfId="0" quotePrefix="1" applyFont="1" applyAlignment="1" applyProtection="1">
      <alignment horizontal="right" vertical="center"/>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1" fillId="0" borderId="0" xfId="0" applyFont="1" applyAlignment="1" applyProtection="1">
      <alignment horizontal="right" vertical="center"/>
    </xf>
    <xf numFmtId="0" fontId="6" fillId="0" borderId="0" xfId="0" applyFont="1" applyAlignment="1" applyProtection="1">
      <alignment vertical="center"/>
    </xf>
    <xf numFmtId="16" fontId="7" fillId="0" borderId="0" xfId="0" quotePrefix="1" applyNumberFormat="1" applyFont="1" applyAlignment="1" applyProtection="1">
      <alignment horizontal="right" vertical="center"/>
    </xf>
    <xf numFmtId="4" fontId="9" fillId="0" borderId="0" xfId="0" applyNumberFormat="1" applyFont="1" applyFill="1" applyBorder="1" applyAlignment="1" applyProtection="1">
      <alignment vertical="center"/>
    </xf>
    <xf numFmtId="4" fontId="9" fillId="4" borderId="0" xfId="0" applyNumberFormat="1" applyFont="1" applyFill="1" applyBorder="1" applyAlignment="1" applyProtection="1">
      <alignment vertical="center"/>
      <protection locked="0"/>
    </xf>
    <xf numFmtId="4" fontId="9" fillId="4" borderId="0" xfId="0" applyNumberFormat="1" applyFont="1" applyFill="1" applyAlignment="1" applyProtection="1">
      <alignment vertical="center"/>
      <protection locked="0"/>
    </xf>
    <xf numFmtId="0" fontId="9" fillId="0" borderId="0" xfId="0" applyFont="1" applyFill="1" applyBorder="1" applyAlignment="1" applyProtection="1">
      <alignment vertical="center"/>
    </xf>
    <xf numFmtId="0" fontId="7" fillId="0" borderId="0" xfId="0" applyFont="1" applyFill="1" applyBorder="1" applyAlignment="1" applyProtection="1">
      <alignment vertical="center"/>
    </xf>
    <xf numFmtId="4" fontId="7" fillId="0" borderId="1" xfId="0" applyNumberFormat="1" applyFont="1" applyFill="1" applyBorder="1" applyAlignment="1" applyProtection="1">
      <alignment vertical="center"/>
    </xf>
    <xf numFmtId="4" fontId="7" fillId="0" borderId="0" xfId="0" applyNumberFormat="1" applyFont="1" applyFill="1" applyBorder="1" applyAlignment="1" applyProtection="1">
      <alignment vertical="center"/>
    </xf>
    <xf numFmtId="0" fontId="11" fillId="0" borderId="0" xfId="0" quotePrefix="1" applyFont="1" applyAlignment="1" applyProtection="1">
      <alignment horizontal="right" vertical="center"/>
    </xf>
    <xf numFmtId="0" fontId="7" fillId="0" borderId="0" xfId="0" applyFont="1" applyBorder="1" applyAlignment="1" applyProtection="1">
      <alignment vertical="center"/>
    </xf>
    <xf numFmtId="4" fontId="7" fillId="0" borderId="4" xfId="0" applyNumberFormat="1" applyFont="1" applyFill="1" applyBorder="1" applyAlignment="1" applyProtection="1">
      <alignment vertical="center"/>
    </xf>
    <xf numFmtId="4" fontId="11" fillId="0" borderId="0" xfId="0" applyNumberFormat="1" applyFont="1" applyAlignment="1" applyProtection="1">
      <alignment vertical="center"/>
    </xf>
    <xf numFmtId="0" fontId="8" fillId="0" borderId="0" xfId="0" applyFont="1" applyAlignment="1" applyProtection="1">
      <alignment horizontal="right" vertical="center"/>
    </xf>
    <xf numFmtId="4" fontId="9" fillId="0" borderId="2" xfId="0" applyNumberFormat="1" applyFont="1" applyBorder="1" applyAlignment="1" applyProtection="1">
      <alignment vertical="center"/>
    </xf>
    <xf numFmtId="4" fontId="7" fillId="0" borderId="3" xfId="0" applyNumberFormat="1" applyFont="1" applyBorder="1" applyAlignment="1" applyProtection="1">
      <alignment vertical="center"/>
    </xf>
    <xf numFmtId="0" fontId="4" fillId="0" borderId="0" xfId="0" applyFont="1" applyAlignment="1" applyProtection="1">
      <alignment horizontal="right"/>
    </xf>
    <xf numFmtId="9" fontId="9" fillId="0" borderId="2" xfId="0" applyNumberFormat="1" applyFont="1" applyBorder="1" applyAlignment="1" applyProtection="1">
      <alignment horizontal="center" vertical="center"/>
    </xf>
    <xf numFmtId="164" fontId="7" fillId="0" borderId="0" xfId="0" applyNumberFormat="1" applyFont="1" applyBorder="1" applyAlignment="1" applyProtection="1">
      <alignment horizontal="center" vertical="center"/>
    </xf>
    <xf numFmtId="0" fontId="2" fillId="3" borderId="6"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3" fontId="0" fillId="0" borderId="0" xfId="0" applyNumberFormat="1" applyFont="1" applyFill="1" applyBorder="1" applyAlignment="1" applyProtection="1">
      <alignment horizontal="right" vertical="center"/>
    </xf>
    <xf numFmtId="4" fontId="0" fillId="0" borderId="0" xfId="0" applyNumberFormat="1" applyFont="1" applyFill="1" applyBorder="1" applyAlignment="1" applyProtection="1">
      <alignment horizontal="right" vertical="center"/>
    </xf>
    <xf numFmtId="9" fontId="16" fillId="0" borderId="2" xfId="0" applyNumberFormat="1" applyFont="1" applyBorder="1" applyAlignment="1" applyProtection="1">
      <alignment horizontal="center" vertical="center"/>
    </xf>
    <xf numFmtId="4" fontId="16" fillId="0" borderId="2" xfId="0" applyNumberFormat="1" applyFont="1" applyBorder="1" applyAlignment="1" applyProtection="1">
      <alignment horizontal="right" vertical="center"/>
    </xf>
    <xf numFmtId="4" fontId="7" fillId="0" borderId="7" xfId="0" applyNumberFormat="1" applyFont="1" applyBorder="1" applyAlignment="1" applyProtection="1">
      <alignment vertical="center"/>
    </xf>
    <xf numFmtId="4" fontId="0" fillId="0" borderId="0" xfId="0" applyNumberFormat="1" applyFont="1" applyAlignment="1" applyProtection="1">
      <alignment vertical="center"/>
    </xf>
    <xf numFmtId="0" fontId="2" fillId="0" borderId="0" xfId="0" applyFont="1" applyBorder="1" applyAlignment="1" applyProtection="1">
      <alignment vertical="center"/>
    </xf>
    <xf numFmtId="0" fontId="8" fillId="0" borderId="0" xfId="0" applyFont="1" applyFill="1" applyBorder="1" applyAlignment="1" applyProtection="1">
      <alignment vertical="center"/>
    </xf>
    <xf numFmtId="2" fontId="17" fillId="5" borderId="0" xfId="0" applyNumberFormat="1" applyFont="1" applyFill="1" applyAlignment="1" applyProtection="1">
      <alignment horizontal="center" vertical="center"/>
      <protection locked="0"/>
    </xf>
    <xf numFmtId="0" fontId="9" fillId="0" borderId="0" xfId="0" applyFont="1" applyFill="1" applyBorder="1" applyAlignment="1" applyProtection="1">
      <alignment horizontal="left" vertical="center"/>
    </xf>
    <xf numFmtId="0" fontId="0" fillId="0" borderId="0" xfId="0" applyFont="1" applyBorder="1" applyAlignment="1" applyProtection="1">
      <alignment vertical="center"/>
    </xf>
    <xf numFmtId="16" fontId="7" fillId="0" borderId="0" xfId="0" quotePrefix="1" applyNumberFormat="1" applyFont="1" applyAlignment="1" applyProtection="1">
      <alignment horizontal="right"/>
    </xf>
    <xf numFmtId="0" fontId="20" fillId="0" borderId="0" xfId="0" applyFont="1" applyAlignment="1" applyProtection="1">
      <alignment vertical="center"/>
    </xf>
    <xf numFmtId="4" fontId="20" fillId="0" borderId="0" xfId="0" applyNumberFormat="1" applyFont="1" applyFill="1" applyBorder="1" applyAlignment="1" applyProtection="1">
      <alignment vertical="center"/>
    </xf>
    <xf numFmtId="0" fontId="20" fillId="0" borderId="0" xfId="0" applyFont="1" applyFill="1" applyBorder="1" applyAlignment="1" applyProtection="1">
      <alignment vertical="center"/>
    </xf>
    <xf numFmtId="0" fontId="21" fillId="0" borderId="0" xfId="0" applyFont="1" applyAlignment="1" applyProtection="1">
      <alignment horizontal="center" vertical="center"/>
    </xf>
    <xf numFmtId="4" fontId="21" fillId="0" borderId="0" xfId="0" applyNumberFormat="1"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2" fillId="0" borderId="0" xfId="0" applyFont="1" applyAlignment="1" applyProtection="1">
      <alignment vertical="center"/>
    </xf>
    <xf numFmtId="3" fontId="9" fillId="2" borderId="2" xfId="0" applyNumberFormat="1" applyFont="1" applyFill="1" applyBorder="1" applyAlignment="1" applyProtection="1">
      <alignment horizontal="right" vertical="center"/>
    </xf>
    <xf numFmtId="3" fontId="0" fillId="0" borderId="2" xfId="0" applyNumberFormat="1" applyFont="1" applyBorder="1" applyAlignment="1" applyProtection="1">
      <alignment vertical="center"/>
    </xf>
    <xf numFmtId="3" fontId="0" fillId="0" borderId="0" xfId="0" applyNumberFormat="1" applyFont="1" applyBorder="1" applyAlignment="1" applyProtection="1">
      <alignment vertical="center"/>
    </xf>
    <xf numFmtId="0" fontId="6" fillId="0" borderId="0" xfId="0" quotePrefix="1" applyFont="1" applyAlignment="1" applyProtection="1">
      <alignment horizontal="right" vertical="center"/>
    </xf>
    <xf numFmtId="16" fontId="23" fillId="3" borderId="0" xfId="0" quotePrefix="1" applyNumberFormat="1" applyFont="1" applyFill="1" applyAlignment="1" applyProtection="1">
      <alignment horizontal="right" vertical="center"/>
    </xf>
    <xf numFmtId="0" fontId="24" fillId="0" borderId="0" xfId="0" applyFont="1" applyAlignment="1" applyProtection="1">
      <alignment vertical="center"/>
    </xf>
    <xf numFmtId="0" fontId="25" fillId="0" borderId="0" xfId="0" applyFont="1" applyFill="1" applyBorder="1" applyAlignment="1" applyProtection="1">
      <alignment horizontal="center" vertical="center"/>
    </xf>
    <xf numFmtId="0" fontId="26" fillId="0" borderId="0" xfId="0" applyFont="1" applyFill="1" applyBorder="1" applyAlignment="1" applyProtection="1">
      <alignment vertical="center"/>
    </xf>
    <xf numFmtId="4" fontId="7" fillId="4" borderId="0" xfId="0" applyNumberFormat="1" applyFont="1" applyFill="1" applyAlignment="1" applyProtection="1">
      <alignment vertical="center"/>
      <protection locked="0"/>
    </xf>
    <xf numFmtId="4" fontId="25" fillId="0" borderId="0" xfId="0" applyNumberFormat="1" applyFont="1" applyFill="1" applyBorder="1" applyAlignment="1" applyProtection="1">
      <alignment horizontal="center" vertical="center"/>
    </xf>
    <xf numFmtId="4" fontId="26" fillId="0" borderId="0" xfId="0" applyNumberFormat="1" applyFont="1" applyFill="1" applyBorder="1" applyAlignment="1" applyProtection="1">
      <alignment vertical="center"/>
    </xf>
    <xf numFmtId="0" fontId="27" fillId="0" borderId="0" xfId="0" applyFont="1" applyAlignment="1" applyProtection="1">
      <alignment vertical="center"/>
    </xf>
    <xf numFmtId="4" fontId="9" fillId="0" borderId="0" xfId="0" applyNumberFormat="1" applyFont="1" applyFill="1" applyAlignment="1" applyProtection="1">
      <alignment vertical="center"/>
    </xf>
    <xf numFmtId="4" fontId="7" fillId="0" borderId="0" xfId="0" applyNumberFormat="1" applyFont="1" applyFill="1" applyAlignment="1" applyProtection="1">
      <alignment vertical="center"/>
    </xf>
    <xf numFmtId="0" fontId="30" fillId="0" borderId="0" xfId="0" applyFont="1" applyFill="1" applyAlignment="1" applyProtection="1">
      <alignment vertical="center"/>
    </xf>
    <xf numFmtId="1" fontId="31" fillId="4" borderId="0" xfId="0" applyNumberFormat="1" applyFont="1" applyFill="1" applyAlignment="1" applyProtection="1">
      <alignment horizontal="center" vertical="center"/>
      <protection locked="0"/>
    </xf>
    <xf numFmtId="1" fontId="31" fillId="0" borderId="0" xfId="0" applyNumberFormat="1" applyFont="1" applyFill="1" applyAlignment="1" applyProtection="1">
      <alignment horizontal="center" vertical="center"/>
      <protection locked="0"/>
    </xf>
    <xf numFmtId="4" fontId="7" fillId="0" borderId="0" xfId="0" applyNumberFormat="1" applyFont="1" applyBorder="1" applyAlignment="1" applyProtection="1">
      <alignment vertical="center"/>
    </xf>
    <xf numFmtId="3" fontId="0" fillId="0" borderId="0" xfId="0" applyNumberFormat="1" applyFont="1" applyAlignment="1" applyProtection="1">
      <alignment vertical="center"/>
    </xf>
    <xf numFmtId="1" fontId="31" fillId="0" borderId="0" xfId="0" applyNumberFormat="1" applyFont="1" applyFill="1" applyAlignment="1" applyProtection="1">
      <alignment horizontal="center" vertical="center"/>
    </xf>
    <xf numFmtId="0" fontId="17" fillId="4" borderId="0" xfId="0" applyFont="1" applyFill="1" applyAlignment="1" applyProtection="1">
      <alignment horizontal="center" vertical="center"/>
      <protection locked="0"/>
    </xf>
    <xf numFmtId="0" fontId="2" fillId="3" borderId="5" xfId="0" applyFont="1" applyFill="1" applyBorder="1" applyAlignment="1" applyProtection="1">
      <alignment horizontal="center" vertical="center"/>
    </xf>
    <xf numFmtId="4" fontId="2" fillId="3" borderId="5" xfId="0" applyNumberFormat="1" applyFont="1" applyFill="1" applyBorder="1" applyAlignment="1" applyProtection="1">
      <alignment horizontal="center" vertical="center" wrapText="1"/>
    </xf>
    <xf numFmtId="4" fontId="2" fillId="3" borderId="6" xfId="0" applyNumberFormat="1" applyFont="1" applyFill="1" applyBorder="1" applyAlignment="1" applyProtection="1">
      <alignment horizontal="center" vertical="center" wrapText="1"/>
    </xf>
    <xf numFmtId="4" fontId="2" fillId="3" borderId="5" xfId="0" applyNumberFormat="1" applyFont="1" applyFill="1" applyBorder="1" applyAlignment="1" applyProtection="1">
      <alignment horizontal="center" vertical="center"/>
    </xf>
    <xf numFmtId="4" fontId="2" fillId="3" borderId="6" xfId="0" applyNumberFormat="1" applyFont="1" applyFill="1" applyBorder="1" applyAlignment="1" applyProtection="1">
      <alignment horizontal="center" vertical="center"/>
    </xf>
    <xf numFmtId="0" fontId="0" fillId="0" borderId="0" xfId="0" applyFont="1" applyAlignment="1" applyProtection="1">
      <alignment horizontal="left" wrapText="1"/>
    </xf>
    <xf numFmtId="0" fontId="0" fillId="0" borderId="0" xfId="0" applyFont="1" applyAlignment="1" applyProtection="1">
      <alignment horizontal="left"/>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4" fontId="2" fillId="3" borderId="10" xfId="0" applyNumberFormat="1" applyFont="1" applyFill="1" applyBorder="1" applyAlignment="1" applyProtection="1">
      <alignment horizontal="center" vertical="center" wrapText="1"/>
    </xf>
    <xf numFmtId="4" fontId="2" fillId="3" borderId="10" xfId="0" applyNumberFormat="1"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1134110</xdr:colOff>
      <xdr:row>3</xdr:row>
      <xdr:rowOff>52705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1134110</xdr:colOff>
      <xdr:row>3</xdr:row>
      <xdr:rowOff>52705</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571500"/>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T45"/>
  <sheetViews>
    <sheetView showGridLines="0" topLeftCell="A13" zoomScaleNormal="100" zoomScaleSheetLayoutView="100" workbookViewId="0">
      <selection activeCell="F9" sqref="F9"/>
    </sheetView>
  </sheetViews>
  <sheetFormatPr defaultColWidth="9.140625" defaultRowHeight="12.75" x14ac:dyDescent="0.2"/>
  <cols>
    <col min="1" max="1" width="8.5703125" style="34" customWidth="1"/>
    <col min="2" max="6" width="23.42578125" style="11" customWidth="1"/>
    <col min="7" max="8" width="9.140625" style="11"/>
    <col min="9" max="9" width="14.140625" style="11" customWidth="1"/>
    <col min="10" max="13" width="9.140625" style="11"/>
    <col min="14" max="14" width="9.140625" style="11" customWidth="1"/>
    <col min="15" max="16384" width="9.140625" style="11"/>
  </cols>
  <sheetData>
    <row r="1" spans="1:20" s="2" customFormat="1" ht="15" x14ac:dyDescent="0.25">
      <c r="F1" s="3"/>
    </row>
    <row r="2" spans="1:20" s="2" customFormat="1" ht="15" x14ac:dyDescent="0.25">
      <c r="F2" s="3"/>
    </row>
    <row r="3" spans="1:20" s="2" customFormat="1" ht="15" x14ac:dyDescent="0.25">
      <c r="F3" s="3"/>
    </row>
    <row r="4" spans="1:20" s="2" customFormat="1" ht="15" x14ac:dyDescent="0.25">
      <c r="F4" s="3"/>
    </row>
    <row r="5" spans="1:20" s="2" customFormat="1" ht="30" customHeight="1" x14ac:dyDescent="0.45">
      <c r="B5" s="7" t="s">
        <v>54</v>
      </c>
      <c r="C5" s="6"/>
      <c r="D5" s="6"/>
      <c r="E5" s="6"/>
      <c r="F5" s="8" t="s">
        <v>5</v>
      </c>
      <c r="S5" s="13"/>
      <c r="T5" s="13"/>
    </row>
    <row r="6" spans="1:20" s="2" customFormat="1" ht="15.75" customHeight="1" x14ac:dyDescent="0.25">
      <c r="F6" s="3"/>
      <c r="S6" s="38"/>
      <c r="T6" s="38"/>
    </row>
    <row r="7" spans="1:20" s="4" customFormat="1" ht="20.25" customHeight="1" x14ac:dyDescent="0.25">
      <c r="B7" s="1" t="s">
        <v>1</v>
      </c>
      <c r="C7" s="1"/>
      <c r="D7" s="1"/>
      <c r="E7" s="1"/>
      <c r="F7" s="5"/>
      <c r="S7" s="39"/>
      <c r="T7" s="40"/>
    </row>
    <row r="8" spans="1:20" s="4" customFormat="1" ht="20.25" customHeight="1" x14ac:dyDescent="0.25">
      <c r="B8" s="1"/>
      <c r="C8" s="1"/>
      <c r="D8" s="1"/>
      <c r="E8" s="1"/>
      <c r="F8" s="5"/>
      <c r="S8" s="39"/>
      <c r="T8" s="40"/>
    </row>
    <row r="9" spans="1:20" s="4" customFormat="1" ht="20.25" customHeight="1" x14ac:dyDescent="0.25">
      <c r="B9" s="20" t="s">
        <v>15</v>
      </c>
      <c r="C9" s="1"/>
      <c r="D9" s="1"/>
      <c r="E9" s="1"/>
      <c r="F9" s="47" t="s">
        <v>13</v>
      </c>
      <c r="S9" s="39"/>
      <c r="T9" s="40"/>
    </row>
    <row r="10" spans="1:20" s="4" customFormat="1" ht="20.25" customHeight="1" x14ac:dyDescent="0.25">
      <c r="B10" s="20"/>
      <c r="C10" s="1"/>
      <c r="D10" s="1"/>
      <c r="E10" s="1"/>
      <c r="F10" s="5"/>
      <c r="S10" s="39"/>
      <c r="T10" s="40"/>
    </row>
    <row r="11" spans="1:20" s="4" customFormat="1" ht="20.25" customHeight="1" x14ac:dyDescent="0.25">
      <c r="A11" s="17"/>
      <c r="B11" s="18"/>
      <c r="C11" s="18"/>
      <c r="D11" s="18"/>
      <c r="E11" s="18"/>
      <c r="F11" s="19" t="s">
        <v>6</v>
      </c>
    </row>
    <row r="12" spans="1:20" s="4" customFormat="1" ht="20.25" customHeight="1" x14ac:dyDescent="0.25">
      <c r="A12" s="61"/>
      <c r="B12" s="23" t="s">
        <v>50</v>
      </c>
      <c r="C12" s="23"/>
      <c r="D12" s="23"/>
      <c r="E12" s="23"/>
      <c r="F12" s="22">
        <v>0</v>
      </c>
      <c r="G12" s="57"/>
    </row>
    <row r="13" spans="1:20" s="4" customFormat="1" ht="20.25" customHeight="1" x14ac:dyDescent="0.25">
      <c r="A13" s="14"/>
      <c r="B13" s="24"/>
      <c r="C13" s="24"/>
      <c r="D13" s="24"/>
      <c r="E13" s="24"/>
      <c r="F13" s="26"/>
      <c r="G13" s="57"/>
    </row>
    <row r="14" spans="1:20" s="4" customFormat="1" ht="20.25" customHeight="1" x14ac:dyDescent="0.25">
      <c r="A14" s="27"/>
      <c r="B14" s="23" t="s">
        <v>51</v>
      </c>
      <c r="C14" s="23"/>
      <c r="D14" s="23"/>
      <c r="E14" s="23"/>
      <c r="F14" s="21">
        <v>0</v>
      </c>
      <c r="G14" s="57"/>
    </row>
    <row r="15" spans="1:20" s="4" customFormat="1" ht="20.25" customHeight="1" x14ac:dyDescent="0.25">
      <c r="A15" s="14"/>
      <c r="B15" s="24"/>
      <c r="C15" s="24"/>
      <c r="D15" s="24"/>
      <c r="E15" s="24"/>
      <c r="F15" s="26"/>
      <c r="G15" s="57"/>
    </row>
    <row r="16" spans="1:20" s="4" customFormat="1" ht="20.25" customHeight="1" x14ac:dyDescent="0.25">
      <c r="A16" s="14"/>
      <c r="B16" s="24" t="s">
        <v>16</v>
      </c>
      <c r="C16" s="24"/>
      <c r="D16" s="24"/>
      <c r="E16" s="24"/>
      <c r="F16" s="26">
        <f>IF((F12-F14)&lt;0,0,F12-F14)</f>
        <v>0</v>
      </c>
      <c r="G16" s="57"/>
    </row>
    <row r="17" spans="1:9" s="4" customFormat="1" ht="20.25" customHeight="1" x14ac:dyDescent="0.25">
      <c r="A17" s="14"/>
      <c r="B17" s="15"/>
      <c r="C17" s="16"/>
      <c r="D17" s="16"/>
      <c r="E17" s="16"/>
      <c r="F17" s="20"/>
      <c r="G17" s="57"/>
    </row>
    <row r="18" spans="1:9" s="4" customFormat="1" ht="20.25" customHeight="1" thickBot="1" x14ac:dyDescent="0.3">
      <c r="A18" s="14"/>
      <c r="B18" s="28" t="s">
        <v>4</v>
      </c>
      <c r="C18" s="16"/>
      <c r="D18" s="16"/>
      <c r="E18" s="16"/>
      <c r="F18" s="29">
        <f>IF(F9="yes",F29,F38)</f>
        <v>0</v>
      </c>
    </row>
    <row r="19" spans="1:9" s="4" customFormat="1" ht="20.25" customHeight="1" thickTop="1" x14ac:dyDescent="0.25">
      <c r="A19" s="14"/>
      <c r="B19" s="28"/>
      <c r="C19" s="45" t="s">
        <v>17</v>
      </c>
      <c r="D19" s="45">
        <f>IF(F9="yes",F16,0)</f>
        <v>0</v>
      </c>
      <c r="E19" s="16"/>
      <c r="F19" s="26"/>
    </row>
    <row r="20" spans="1:9" s="4" customFormat="1" ht="20.25" customHeight="1" x14ac:dyDescent="0.25">
      <c r="A20" s="14"/>
      <c r="B20" s="28"/>
      <c r="C20" s="45" t="s">
        <v>18</v>
      </c>
      <c r="D20" s="45">
        <f>IF(F9="no",F16,0)</f>
        <v>0</v>
      </c>
      <c r="E20" s="16"/>
      <c r="F20" s="26"/>
    </row>
    <row r="21" spans="1:9" s="4" customFormat="1" ht="20.25" customHeight="1" x14ac:dyDescent="0.25">
      <c r="A21" s="17"/>
      <c r="B21" s="46" t="s">
        <v>12</v>
      </c>
      <c r="C21" s="30"/>
      <c r="D21" s="30"/>
      <c r="E21" s="30"/>
      <c r="F21" s="31"/>
    </row>
    <row r="22" spans="1:9" s="4" customFormat="1" ht="20.25" customHeight="1" x14ac:dyDescent="0.25">
      <c r="A22" s="17"/>
      <c r="B22" s="79" t="s">
        <v>3</v>
      </c>
      <c r="C22" s="79"/>
      <c r="D22" s="80" t="s">
        <v>9</v>
      </c>
      <c r="E22" s="82" t="s">
        <v>0</v>
      </c>
      <c r="F22" s="80" t="s">
        <v>10</v>
      </c>
    </row>
    <row r="23" spans="1:9" s="4" customFormat="1" ht="20.25" customHeight="1" x14ac:dyDescent="0.25">
      <c r="A23" s="17"/>
      <c r="B23" s="37" t="s">
        <v>7</v>
      </c>
      <c r="C23" s="37" t="s">
        <v>8</v>
      </c>
      <c r="D23" s="81"/>
      <c r="E23" s="83"/>
      <c r="F23" s="81"/>
    </row>
    <row r="24" spans="1:9" s="4" customFormat="1" ht="20.25" customHeight="1" x14ac:dyDescent="0.25">
      <c r="A24" s="17"/>
      <c r="B24" s="42">
        <v>0</v>
      </c>
      <c r="C24" s="42">
        <v>235000</v>
      </c>
      <c r="D24" s="32">
        <f>IF(D19&lt;=C24,D19,C24)</f>
        <v>0</v>
      </c>
      <c r="E24" s="35">
        <v>0</v>
      </c>
      <c r="F24" s="32">
        <f>D24*E24</f>
        <v>0</v>
      </c>
      <c r="I24" s="44"/>
    </row>
    <row r="25" spans="1:9" s="4" customFormat="1" ht="20.25" customHeight="1" x14ac:dyDescent="0.25">
      <c r="A25" s="17"/>
      <c r="B25" s="42">
        <v>235000.01</v>
      </c>
      <c r="C25" s="42">
        <v>335000</v>
      </c>
      <c r="D25" s="32">
        <f>IF(D$19&gt;=B25,IF(D$19&lt;=C25,D$19-C24,C25-C24),0)</f>
        <v>0</v>
      </c>
      <c r="E25" s="41">
        <v>0.1</v>
      </c>
      <c r="F25" s="32">
        <f t="shared" ref="F25:F28" si="0">D25*E25</f>
        <v>0</v>
      </c>
      <c r="I25" s="44"/>
    </row>
    <row r="26" spans="1:9" s="4" customFormat="1" ht="20.25" customHeight="1" x14ac:dyDescent="0.25">
      <c r="A26" s="17"/>
      <c r="B26" s="42">
        <v>335000.01</v>
      </c>
      <c r="C26" s="42">
        <v>410000</v>
      </c>
      <c r="D26" s="32">
        <f t="shared" ref="D26:D27" si="1">IF(D$19&gt;=B26,IF(D$19&lt;=C26,D$19-C25,C26-C25),0)</f>
        <v>0</v>
      </c>
      <c r="E26" s="41">
        <v>0.2</v>
      </c>
      <c r="F26" s="32">
        <f t="shared" si="0"/>
        <v>0</v>
      </c>
      <c r="I26" s="44"/>
    </row>
    <row r="27" spans="1:9" s="4" customFormat="1" ht="20.25" customHeight="1" x14ac:dyDescent="0.25">
      <c r="A27" s="17"/>
      <c r="B27" s="42">
        <v>410000.01</v>
      </c>
      <c r="C27" s="42">
        <v>10000000</v>
      </c>
      <c r="D27" s="32">
        <f t="shared" si="1"/>
        <v>0</v>
      </c>
      <c r="E27" s="41">
        <v>0.3</v>
      </c>
      <c r="F27" s="32">
        <f t="shared" si="0"/>
        <v>0</v>
      </c>
      <c r="I27" s="44"/>
    </row>
    <row r="28" spans="1:9" s="4" customFormat="1" ht="20.25" customHeight="1" x14ac:dyDescent="0.25">
      <c r="A28" s="17"/>
      <c r="B28" s="42">
        <v>10000000.01</v>
      </c>
      <c r="C28" s="9" t="s">
        <v>2</v>
      </c>
      <c r="D28" s="32">
        <f>IF(D19&gt;=B28,D19-C27,0)</f>
        <v>0</v>
      </c>
      <c r="E28" s="41">
        <v>0.4</v>
      </c>
      <c r="F28" s="32">
        <f t="shared" si="0"/>
        <v>0</v>
      </c>
      <c r="I28" s="44"/>
    </row>
    <row r="29" spans="1:9" s="4" customFormat="1" ht="20.25" customHeight="1" thickBot="1" x14ac:dyDescent="0.3">
      <c r="A29" s="17"/>
      <c r="B29" s="12"/>
      <c r="C29" s="12"/>
      <c r="D29" s="43">
        <f>SUM(D24:D28)</f>
        <v>0</v>
      </c>
      <c r="E29" s="36"/>
      <c r="F29" s="33">
        <f>SUM(F24:F28)</f>
        <v>0</v>
      </c>
    </row>
    <row r="30" spans="1:9" s="4" customFormat="1" ht="20.25" customHeight="1" x14ac:dyDescent="0.25">
      <c r="A30" s="17"/>
    </row>
    <row r="31" spans="1:9" s="4" customFormat="1" ht="20.25" customHeight="1" x14ac:dyDescent="0.25">
      <c r="A31" s="17"/>
      <c r="B31" s="46" t="s">
        <v>11</v>
      </c>
      <c r="C31" s="30"/>
      <c r="D31" s="30"/>
      <c r="E31" s="30"/>
      <c r="F31" s="31"/>
    </row>
    <row r="32" spans="1:9" s="4" customFormat="1" ht="20.25" customHeight="1" x14ac:dyDescent="0.25">
      <c r="A32" s="17"/>
      <c r="B32" s="79" t="s">
        <v>3</v>
      </c>
      <c r="C32" s="79"/>
      <c r="D32" s="80" t="s">
        <v>9</v>
      </c>
      <c r="E32" s="82" t="s">
        <v>0</v>
      </c>
      <c r="F32" s="80" t="s">
        <v>10</v>
      </c>
    </row>
    <row r="33" spans="1:9" s="4" customFormat="1" ht="20.25" customHeight="1" x14ac:dyDescent="0.25">
      <c r="A33" s="17"/>
      <c r="B33" s="37" t="s">
        <v>7</v>
      </c>
      <c r="C33" s="37" t="s">
        <v>8</v>
      </c>
      <c r="D33" s="81"/>
      <c r="E33" s="83"/>
      <c r="F33" s="81"/>
    </row>
    <row r="34" spans="1:9" s="4" customFormat="1" ht="20.25" customHeight="1" x14ac:dyDescent="0.25">
      <c r="A34" s="17"/>
      <c r="B34" s="42">
        <v>0</v>
      </c>
      <c r="C34" s="42">
        <v>335000</v>
      </c>
      <c r="D34" s="32">
        <f>IF(D20&lt;=C34,D20,C34)</f>
        <v>0</v>
      </c>
      <c r="E34" s="35">
        <v>0.1</v>
      </c>
      <c r="F34" s="32">
        <f>D34*E34</f>
        <v>0</v>
      </c>
      <c r="I34" s="44"/>
    </row>
    <row r="35" spans="1:9" s="4" customFormat="1" ht="20.25" customHeight="1" x14ac:dyDescent="0.25">
      <c r="A35" s="17"/>
      <c r="B35" s="42">
        <v>335000.01</v>
      </c>
      <c r="C35" s="42">
        <v>410000</v>
      </c>
      <c r="D35" s="32">
        <f>IF(D$20&gt;=B35,IF(D$20&lt;=C35,D$20-C34,C35-C34),0)</f>
        <v>0</v>
      </c>
      <c r="E35" s="41">
        <v>0.2</v>
      </c>
      <c r="F35" s="32">
        <f t="shared" ref="F35:F37" si="2">D35*E35</f>
        <v>0</v>
      </c>
      <c r="I35" s="44"/>
    </row>
    <row r="36" spans="1:9" s="4" customFormat="1" ht="20.25" customHeight="1" x14ac:dyDescent="0.25">
      <c r="A36" s="17"/>
      <c r="B36" s="42">
        <v>410000.01</v>
      </c>
      <c r="C36" s="42">
        <v>10000000</v>
      </c>
      <c r="D36" s="32">
        <f>IF(D$20&gt;=B36,IF(D$20&lt;=C36,D$20-C35,C36-C35),0)</f>
        <v>0</v>
      </c>
      <c r="E36" s="41">
        <v>0.3</v>
      </c>
      <c r="F36" s="32">
        <f t="shared" si="2"/>
        <v>0</v>
      </c>
      <c r="I36" s="44"/>
    </row>
    <row r="37" spans="1:9" s="4" customFormat="1" ht="20.25" customHeight="1" x14ac:dyDescent="0.25">
      <c r="A37" s="17"/>
      <c r="B37" s="42">
        <v>10000000.01</v>
      </c>
      <c r="C37" s="9" t="s">
        <v>2</v>
      </c>
      <c r="D37" s="32">
        <f>IF(D20&gt;=B37,D20-C36,0)</f>
        <v>0</v>
      </c>
      <c r="E37" s="41">
        <v>0.4</v>
      </c>
      <c r="F37" s="32">
        <f t="shared" si="2"/>
        <v>0</v>
      </c>
      <c r="I37" s="44"/>
    </row>
    <row r="38" spans="1:9" s="4" customFormat="1" ht="20.25" customHeight="1" thickBot="1" x14ac:dyDescent="0.3">
      <c r="A38" s="17"/>
      <c r="B38" s="12"/>
      <c r="C38" s="12"/>
      <c r="D38" s="43">
        <f>SUM(D34:D37)</f>
        <v>0</v>
      </c>
      <c r="E38" s="36"/>
      <c r="F38" s="33">
        <f>SUM(F34:F37)</f>
        <v>0</v>
      </c>
    </row>
    <row r="39" spans="1:9" s="4" customFormat="1" ht="20.25" customHeight="1" x14ac:dyDescent="0.25">
      <c r="A39" s="17"/>
    </row>
    <row r="40" spans="1:9" s="2" customFormat="1" ht="20.25" customHeight="1" x14ac:dyDescent="0.25">
      <c r="A40" s="10"/>
      <c r="B40" s="84" t="s">
        <v>49</v>
      </c>
      <c r="C40" s="85"/>
      <c r="D40" s="85"/>
      <c r="E40" s="85"/>
      <c r="F40" s="85"/>
    </row>
    <row r="41" spans="1:9" s="2" customFormat="1" ht="20.25" customHeight="1" x14ac:dyDescent="0.25">
      <c r="A41" s="10"/>
      <c r="B41" s="85"/>
      <c r="C41" s="85"/>
      <c r="D41" s="85"/>
      <c r="E41" s="85"/>
      <c r="F41" s="85"/>
    </row>
    <row r="42" spans="1:9" ht="20.25" customHeight="1" x14ac:dyDescent="0.2">
      <c r="B42" s="85"/>
      <c r="C42" s="85"/>
      <c r="D42" s="85"/>
      <c r="E42" s="85"/>
      <c r="F42" s="85"/>
    </row>
    <row r="43" spans="1:9" ht="20.25" customHeight="1" x14ac:dyDescent="0.2">
      <c r="B43" s="85"/>
      <c r="C43" s="85"/>
      <c r="D43" s="85"/>
      <c r="E43" s="85"/>
      <c r="F43" s="85"/>
    </row>
    <row r="44" spans="1:9" ht="20.25" customHeight="1" x14ac:dyDescent="0.2">
      <c r="B44" s="85"/>
      <c r="C44" s="85"/>
      <c r="D44" s="85"/>
      <c r="E44" s="85"/>
      <c r="F44" s="85"/>
    </row>
    <row r="45" spans="1:9" x14ac:dyDescent="0.2">
      <c r="B45" s="85"/>
      <c r="C45" s="85"/>
      <c r="D45" s="85"/>
      <c r="E45" s="85"/>
      <c r="F45" s="85"/>
    </row>
  </sheetData>
  <sheetProtection algorithmName="SHA-512" hashValue="vgZXeCRR0P5qFEFS+L24IZvwL1pfqYvbQghZ5lWR58Tg+FdIIoyDU82VCG7HwR1O2d1+PgRqxX+Nx76xWeiNdg==" saltValue="EteEU2/ODaUog2SBbjn23A==" spinCount="100000" sheet="1"/>
  <mergeCells count="9">
    <mergeCell ref="B22:C22"/>
    <mergeCell ref="D22:D23"/>
    <mergeCell ref="E22:E23"/>
    <mergeCell ref="F22:F23"/>
    <mergeCell ref="B40:F45"/>
    <mergeCell ref="B32:C32"/>
    <mergeCell ref="D32:D33"/>
    <mergeCell ref="E32:E33"/>
    <mergeCell ref="F32:F33"/>
  </mergeCells>
  <dataValidations count="1">
    <dataValidation type="list" allowBlank="1" showErrorMessage="1" errorTitle="Residence" error="Please selct from the options provided." sqref="F9" xr:uid="{00000000-0002-0000-00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57"/>
  <sheetViews>
    <sheetView showGridLines="0" tabSelected="1" topLeftCell="A22" zoomScaleNormal="100" zoomScaleSheetLayoutView="100" workbookViewId="0">
      <selection activeCell="F10" sqref="F10"/>
    </sheetView>
  </sheetViews>
  <sheetFormatPr defaultColWidth="9.140625" defaultRowHeight="12.75" x14ac:dyDescent="0.2"/>
  <cols>
    <col min="1" max="1" width="5.42578125" style="34" customWidth="1"/>
    <col min="2" max="6" width="22.5703125" style="11" customWidth="1"/>
    <col min="7" max="7" width="9.140625" style="11"/>
    <col min="8" max="8" width="11.42578125" style="11" bestFit="1" customWidth="1"/>
    <col min="9" max="10" width="14.140625" style="11" customWidth="1"/>
    <col min="11" max="13" width="9.140625" style="11"/>
    <col min="14" max="14" width="9.140625" style="11" customWidth="1"/>
    <col min="15" max="16384" width="9.140625" style="11"/>
  </cols>
  <sheetData>
    <row r="1" spans="1:20" s="2" customFormat="1" ht="15" x14ac:dyDescent="0.25">
      <c r="F1" s="3"/>
    </row>
    <row r="2" spans="1:20" s="2" customFormat="1" ht="15" x14ac:dyDescent="0.25">
      <c r="F2" s="3"/>
    </row>
    <row r="3" spans="1:20" s="2" customFormat="1" ht="15" x14ac:dyDescent="0.25">
      <c r="F3" s="3"/>
    </row>
    <row r="4" spans="1:20" s="2" customFormat="1" ht="15" x14ac:dyDescent="0.25">
      <c r="F4" s="3"/>
    </row>
    <row r="5" spans="1:20" s="2" customFormat="1" ht="30" customHeight="1" x14ac:dyDescent="0.45">
      <c r="B5" s="7" t="s">
        <v>55</v>
      </c>
      <c r="C5" s="6"/>
      <c r="D5" s="6"/>
      <c r="E5" s="6"/>
      <c r="F5" s="8" t="s">
        <v>5</v>
      </c>
      <c r="S5" s="13"/>
      <c r="T5" s="13"/>
    </row>
    <row r="6" spans="1:20" s="2" customFormat="1" ht="30" customHeight="1" x14ac:dyDescent="0.45">
      <c r="B6" s="72" t="s">
        <v>33</v>
      </c>
      <c r="C6" s="6"/>
      <c r="D6" s="6"/>
      <c r="E6" s="6"/>
      <c r="F6" s="8"/>
      <c r="S6" s="13"/>
      <c r="T6" s="13"/>
    </row>
    <row r="7" spans="1:20" s="2" customFormat="1" ht="15.75" customHeight="1" x14ac:dyDescent="0.25">
      <c r="F7" s="3"/>
      <c r="S7" s="38"/>
      <c r="T7" s="38"/>
    </row>
    <row r="8" spans="1:20" s="4" customFormat="1" ht="20.25" customHeight="1" x14ac:dyDescent="0.25">
      <c r="B8" s="1" t="s">
        <v>1</v>
      </c>
      <c r="C8" s="1"/>
      <c r="D8" s="1"/>
      <c r="E8" s="1"/>
      <c r="F8" s="5"/>
      <c r="S8" s="39"/>
      <c r="T8" s="40"/>
    </row>
    <row r="9" spans="1:20" s="4" customFormat="1" ht="19.5" customHeight="1" x14ac:dyDescent="0.25">
      <c r="B9" s="20"/>
      <c r="C9" s="1"/>
      <c r="D9" s="1"/>
      <c r="E9" s="1"/>
      <c r="G9" s="69"/>
      <c r="S9" s="39"/>
      <c r="T9" s="40"/>
    </row>
    <row r="10" spans="1:20" s="4" customFormat="1" ht="19.5" customHeight="1" x14ac:dyDescent="0.25">
      <c r="B10" s="20" t="s">
        <v>48</v>
      </c>
      <c r="C10" s="1"/>
      <c r="D10" s="1"/>
      <c r="E10" s="1"/>
      <c r="F10" s="78" t="s">
        <v>13</v>
      </c>
      <c r="G10" s="69"/>
      <c r="S10" s="39"/>
      <c r="T10" s="40"/>
    </row>
    <row r="11" spans="1:20" s="4" customFormat="1" ht="19.5" customHeight="1" x14ac:dyDescent="0.25">
      <c r="B11" s="20"/>
      <c r="C11" s="1"/>
      <c r="D11" s="1"/>
      <c r="E11" s="1"/>
      <c r="G11" s="69"/>
      <c r="S11" s="39"/>
      <c r="T11" s="40"/>
    </row>
    <row r="12" spans="1:20" s="4" customFormat="1" ht="19.5" customHeight="1" x14ac:dyDescent="0.25">
      <c r="B12" s="20" t="s">
        <v>36</v>
      </c>
      <c r="C12" s="1"/>
      <c r="D12" s="54"/>
      <c r="E12" s="51"/>
      <c r="F12" s="73">
        <v>8</v>
      </c>
      <c r="G12" s="69" t="s">
        <v>25</v>
      </c>
      <c r="S12" s="39"/>
      <c r="T12" s="40"/>
    </row>
    <row r="13" spans="1:20" s="4" customFormat="1" ht="2.25" customHeight="1" x14ac:dyDescent="0.25">
      <c r="B13" s="20"/>
      <c r="C13" s="1"/>
      <c r="D13" s="54"/>
      <c r="E13" s="51"/>
      <c r="F13" s="74">
        <v>1</v>
      </c>
      <c r="G13" s="69"/>
      <c r="S13" s="39"/>
      <c r="T13" s="40"/>
    </row>
    <row r="14" spans="1:20" s="4" customFormat="1" ht="19.5" customHeight="1" x14ac:dyDescent="0.25">
      <c r="B14" s="20" t="s">
        <v>37</v>
      </c>
      <c r="C14" s="1"/>
      <c r="D14" s="54"/>
      <c r="E14" s="51"/>
      <c r="F14" s="73">
        <v>8</v>
      </c>
      <c r="G14" s="69" t="s">
        <v>26</v>
      </c>
      <c r="S14" s="39"/>
      <c r="T14" s="40"/>
    </row>
    <row r="15" spans="1:20" s="4" customFormat="1" ht="19.5" customHeight="1" x14ac:dyDescent="0.25">
      <c r="B15" s="20"/>
      <c r="C15" s="1"/>
      <c r="D15" s="54"/>
      <c r="E15" s="51"/>
      <c r="F15" s="77"/>
      <c r="G15" s="69"/>
      <c r="S15" s="39"/>
      <c r="T15" s="40"/>
    </row>
    <row r="16" spans="1:20" s="4" customFormat="1" ht="19.5" customHeight="1" x14ac:dyDescent="0.25">
      <c r="A16" s="17"/>
      <c r="B16" s="18"/>
      <c r="C16" s="18"/>
      <c r="D16" s="54"/>
      <c r="E16" s="51"/>
      <c r="F16" s="50" t="s">
        <v>6</v>
      </c>
      <c r="G16" s="69"/>
    </row>
    <row r="17" spans="1:8" s="4" customFormat="1" ht="19.5" customHeight="1" x14ac:dyDescent="0.25">
      <c r="A17" s="17"/>
      <c r="B17" s="18"/>
      <c r="C17" s="18"/>
      <c r="D17" s="54"/>
      <c r="E17" s="51"/>
      <c r="F17" s="62" t="s">
        <v>21</v>
      </c>
      <c r="G17" s="69"/>
    </row>
    <row r="18" spans="1:8" s="4" customFormat="1" ht="19.5" customHeight="1" x14ac:dyDescent="0.25">
      <c r="A18" s="14"/>
      <c r="B18" s="20" t="s">
        <v>29</v>
      </c>
      <c r="C18" s="20"/>
      <c r="D18" s="55"/>
      <c r="E18" s="52"/>
      <c r="F18" s="21">
        <v>12000000</v>
      </c>
      <c r="G18" s="69" t="s">
        <v>34</v>
      </c>
    </row>
    <row r="19" spans="1:8" s="4" customFormat="1" ht="19.5" customHeight="1" x14ac:dyDescent="0.25">
      <c r="A19" s="14"/>
      <c r="B19" s="20" t="s">
        <v>35</v>
      </c>
      <c r="C19" s="20"/>
      <c r="D19" s="55"/>
      <c r="E19" s="52"/>
      <c r="F19" s="20">
        <f>IF(F12=F14,F18,F18*F14/F12)</f>
        <v>12000000</v>
      </c>
      <c r="G19" s="69" t="s">
        <v>45</v>
      </c>
    </row>
    <row r="20" spans="1:8" s="4" customFormat="1" ht="19.5" customHeight="1" x14ac:dyDescent="0.25">
      <c r="A20" s="14"/>
      <c r="B20" s="20"/>
      <c r="C20" s="20"/>
      <c r="D20" s="55"/>
      <c r="E20" s="52"/>
      <c r="F20" s="20"/>
      <c r="G20" s="69"/>
    </row>
    <row r="21" spans="1:8" s="4" customFormat="1" ht="19.5" customHeight="1" x14ac:dyDescent="0.25">
      <c r="A21" s="14"/>
      <c r="B21" s="20" t="s">
        <v>30</v>
      </c>
      <c r="C21" s="20"/>
      <c r="D21" s="55"/>
      <c r="E21" s="52"/>
      <c r="F21" s="70">
        <f>F18*12/F12</f>
        <v>18000000</v>
      </c>
      <c r="G21" s="69" t="s">
        <v>52</v>
      </c>
    </row>
    <row r="22" spans="1:8" s="4" customFormat="1" ht="19.5" customHeight="1" x14ac:dyDescent="0.25">
      <c r="A22" s="14"/>
      <c r="B22" s="20" t="s">
        <v>31</v>
      </c>
      <c r="C22" s="20"/>
      <c r="D22" s="55"/>
      <c r="E22" s="52"/>
      <c r="F22" s="21">
        <v>1661282.88</v>
      </c>
      <c r="G22" s="69" t="s">
        <v>27</v>
      </c>
    </row>
    <row r="23" spans="1:8" s="4" customFormat="1" ht="19.5" customHeight="1" x14ac:dyDescent="0.25">
      <c r="A23" s="14"/>
      <c r="B23" s="26" t="s">
        <v>24</v>
      </c>
      <c r="C23" s="26"/>
      <c r="D23" s="67"/>
      <c r="E23" s="68"/>
      <c r="F23" s="25">
        <f>F21+F22</f>
        <v>19661282.879999999</v>
      </c>
      <c r="G23" s="69" t="s">
        <v>38</v>
      </c>
    </row>
    <row r="24" spans="1:8" s="4" customFormat="1" ht="19.5" customHeight="1" x14ac:dyDescent="0.25">
      <c r="A24" s="14"/>
      <c r="B24" s="20"/>
      <c r="C24" s="20"/>
      <c r="D24" s="55"/>
      <c r="E24" s="52"/>
      <c r="F24" s="20"/>
      <c r="G24" s="69"/>
    </row>
    <row r="25" spans="1:8" s="4" customFormat="1" ht="19.5" customHeight="1" x14ac:dyDescent="0.25">
      <c r="A25" s="14"/>
      <c r="B25" s="24" t="s">
        <v>23</v>
      </c>
      <c r="C25" s="24"/>
      <c r="D25" s="64"/>
      <c r="E25" s="65"/>
      <c r="F25" s="66">
        <v>100000</v>
      </c>
      <c r="G25" s="69" t="s">
        <v>39</v>
      </c>
    </row>
    <row r="26" spans="1:8" s="4" customFormat="1" ht="19.5" customHeight="1" x14ac:dyDescent="0.25">
      <c r="A26" s="14"/>
      <c r="B26" s="20"/>
      <c r="C26" s="20"/>
      <c r="D26" s="55"/>
      <c r="E26" s="52"/>
      <c r="F26" s="20"/>
      <c r="G26" s="69"/>
    </row>
    <row r="27" spans="1:8" s="4" customFormat="1" ht="19.5" customHeight="1" x14ac:dyDescent="0.25">
      <c r="A27" s="14"/>
      <c r="B27" s="23" t="s">
        <v>32</v>
      </c>
      <c r="C27" s="23"/>
      <c r="D27" s="56"/>
      <c r="E27" s="53"/>
      <c r="F27" s="70">
        <f>IF(F23&lt;1,0,F23-F25)</f>
        <v>19561282.879999999</v>
      </c>
      <c r="G27" s="69" t="s">
        <v>40</v>
      </c>
    </row>
    <row r="28" spans="1:8" s="4" customFormat="1" ht="19.5" customHeight="1" x14ac:dyDescent="0.25">
      <c r="A28" s="14"/>
      <c r="B28" s="24" t="s">
        <v>22</v>
      </c>
      <c r="C28" s="24"/>
      <c r="D28" s="64"/>
      <c r="E28" s="65"/>
      <c r="F28" s="71">
        <f>IF(F27&lt;1,0,IF(F10="yes",F42,F51))</f>
        <v>4692384.8639999991</v>
      </c>
      <c r="G28" s="69" t="s">
        <v>41</v>
      </c>
      <c r="H28" s="63"/>
    </row>
    <row r="29" spans="1:8" s="4" customFormat="1" ht="19.5" customHeight="1" x14ac:dyDescent="0.25">
      <c r="A29" s="14"/>
      <c r="B29" s="23"/>
      <c r="C29" s="23"/>
      <c r="D29" s="56"/>
      <c r="E29" s="53"/>
      <c r="F29" s="70"/>
      <c r="G29" s="69"/>
    </row>
    <row r="30" spans="1:8" s="4" customFormat="1" ht="19.5" customHeight="1" x14ac:dyDescent="0.25">
      <c r="A30" s="14"/>
      <c r="B30" s="20" t="s">
        <v>53</v>
      </c>
      <c r="C30" s="20"/>
      <c r="D30" s="55"/>
      <c r="E30" s="52"/>
      <c r="F30" s="22">
        <v>2776000</v>
      </c>
      <c r="G30" s="69" t="s">
        <v>42</v>
      </c>
    </row>
    <row r="31" spans="1:8" s="4" customFormat="1" ht="19.5" customHeight="1" x14ac:dyDescent="0.25">
      <c r="A31" s="14"/>
      <c r="B31" s="23" t="s">
        <v>19</v>
      </c>
      <c r="C31" s="23"/>
      <c r="D31" s="56"/>
      <c r="E31" s="53"/>
      <c r="F31" s="70">
        <f>(F30/F12)*(12-F12)</f>
        <v>1388000</v>
      </c>
      <c r="G31" s="69" t="s">
        <v>43</v>
      </c>
    </row>
    <row r="32" spans="1:8" s="4" customFormat="1" ht="19.5" customHeight="1" thickBot="1" x14ac:dyDescent="0.3">
      <c r="A32" s="14"/>
      <c r="B32" s="24" t="s">
        <v>28</v>
      </c>
      <c r="C32" s="24"/>
      <c r="D32" s="64"/>
      <c r="E32" s="65"/>
      <c r="F32" s="29">
        <f>IF(F27&lt;1,0,F28-(F30+F31))</f>
        <v>528384.86399999913</v>
      </c>
      <c r="G32" s="69" t="s">
        <v>44</v>
      </c>
    </row>
    <row r="33" spans="1:10" s="4" customFormat="1" ht="19.5" customHeight="1" thickTop="1" x14ac:dyDescent="0.25">
      <c r="A33" s="14"/>
      <c r="B33" s="23"/>
      <c r="C33" s="23"/>
      <c r="D33" s="48"/>
      <c r="E33" s="23"/>
      <c r="F33" s="70"/>
      <c r="G33" s="69"/>
    </row>
    <row r="34" spans="1:10" s="4" customFormat="1" ht="20.25" customHeight="1" x14ac:dyDescent="0.25">
      <c r="A34" s="17"/>
      <c r="B34" s="46" t="s">
        <v>47</v>
      </c>
      <c r="C34" s="30"/>
      <c r="D34" s="30"/>
      <c r="E34" s="30"/>
      <c r="F34" s="31"/>
      <c r="G34" s="69"/>
    </row>
    <row r="35" spans="1:10" s="4" customFormat="1" ht="20.25" customHeight="1" x14ac:dyDescent="0.25">
      <c r="A35" s="17"/>
      <c r="B35" s="86" t="s">
        <v>20</v>
      </c>
      <c r="C35" s="87"/>
      <c r="D35" s="81" t="s">
        <v>9</v>
      </c>
      <c r="E35" s="83" t="s">
        <v>0</v>
      </c>
      <c r="F35" s="81" t="s">
        <v>10</v>
      </c>
      <c r="G35" s="69"/>
    </row>
    <row r="36" spans="1:10" s="4" customFormat="1" ht="20.25" customHeight="1" x14ac:dyDescent="0.25">
      <c r="A36" s="17"/>
      <c r="B36" s="37" t="s">
        <v>7</v>
      </c>
      <c r="C36" s="37" t="s">
        <v>8</v>
      </c>
      <c r="D36" s="88"/>
      <c r="E36" s="89"/>
      <c r="F36" s="88"/>
      <c r="I36" s="49"/>
    </row>
    <row r="37" spans="1:10" s="4" customFormat="1" ht="20.25" customHeight="1" x14ac:dyDescent="0.25">
      <c r="A37" s="17"/>
      <c r="B37" s="59">
        <v>0</v>
      </c>
      <c r="C37" s="59">
        <v>2820000</v>
      </c>
      <c r="D37" s="32">
        <f>IF(F10="yes",IF(F27&lt;=C37,F27,C37),0)</f>
        <v>2820000</v>
      </c>
      <c r="E37" s="35">
        <v>0</v>
      </c>
      <c r="F37" s="32">
        <f>D37*E37</f>
        <v>0</v>
      </c>
      <c r="I37" s="60"/>
    </row>
    <row r="38" spans="1:10" s="4" customFormat="1" ht="20.25" customHeight="1" x14ac:dyDescent="0.25">
      <c r="A38" s="17"/>
      <c r="B38" s="59">
        <f>C37+0.01</f>
        <v>2820000.01</v>
      </c>
      <c r="C38" s="59">
        <v>4020000</v>
      </c>
      <c r="D38" s="32">
        <f>IF(F10="yes",IF(F$27&gt;=B38,IF(F$27&lt;=C38,F$27-C37,C38-C37),0),0)</f>
        <v>1200000</v>
      </c>
      <c r="E38" s="41">
        <v>0.1</v>
      </c>
      <c r="F38" s="32">
        <f t="shared" ref="F38:F40" si="0">D38*E38</f>
        <v>120000</v>
      </c>
      <c r="I38" s="60"/>
    </row>
    <row r="39" spans="1:10" s="4" customFormat="1" ht="20.25" customHeight="1" x14ac:dyDescent="0.25">
      <c r="A39" s="17"/>
      <c r="B39" s="59">
        <f>C38+0.01</f>
        <v>4020000.01</v>
      </c>
      <c r="C39" s="59">
        <v>4920000</v>
      </c>
      <c r="D39" s="32">
        <f>IF(F10="yes",IF(F$27&gt;=B39,IF(F$27&lt;=C39,F$27-C38,C39-C38),0),0)</f>
        <v>900000</v>
      </c>
      <c r="E39" s="41">
        <v>0.2</v>
      </c>
      <c r="F39" s="32">
        <f t="shared" si="0"/>
        <v>180000</v>
      </c>
      <c r="I39" s="60"/>
    </row>
    <row r="40" spans="1:10" s="4" customFormat="1" ht="20.25" customHeight="1" x14ac:dyDescent="0.25">
      <c r="A40" s="17"/>
      <c r="B40" s="59">
        <f>C39+0.01</f>
        <v>4920000.01</v>
      </c>
      <c r="C40" s="59">
        <v>120000000</v>
      </c>
      <c r="D40" s="32">
        <f>IF(F10="yes",IF(F$27&gt;=B40,IF(F$27&lt;=C40,F$27-C39,C40-C39),0),0)</f>
        <v>14641282.879999999</v>
      </c>
      <c r="E40" s="41">
        <v>0.3</v>
      </c>
      <c r="F40" s="32">
        <f t="shared" si="0"/>
        <v>4392384.8639999991</v>
      </c>
      <c r="I40" s="60"/>
      <c r="J40" s="76"/>
    </row>
    <row r="41" spans="1:10" s="4" customFormat="1" ht="20.25" customHeight="1" x14ac:dyDescent="0.25">
      <c r="A41" s="17"/>
      <c r="B41" s="59">
        <f>C40+0.01</f>
        <v>120000000.01000001</v>
      </c>
      <c r="C41" s="58" t="s">
        <v>2</v>
      </c>
      <c r="D41" s="32">
        <f>IF(F10="yes",IF(F27&gt;C40,F27-C40,0),0)</f>
        <v>0</v>
      </c>
      <c r="E41" s="41">
        <v>0.4</v>
      </c>
      <c r="F41" s="32">
        <f t="shared" ref="F41" si="1">D41*E41</f>
        <v>0</v>
      </c>
      <c r="I41" s="60"/>
    </row>
    <row r="42" spans="1:10" s="4" customFormat="1" ht="20.25" customHeight="1" thickBot="1" x14ac:dyDescent="0.3">
      <c r="A42" s="17"/>
      <c r="B42" s="12"/>
      <c r="C42" s="12"/>
      <c r="D42" s="33">
        <f>SUM(D37:D41)</f>
        <v>19561282.879999999</v>
      </c>
      <c r="E42" s="36"/>
      <c r="F42" s="33">
        <f>SUM(F37:F41)</f>
        <v>4692384.8639999991</v>
      </c>
      <c r="I42" s="60"/>
    </row>
    <row r="43" spans="1:10" s="4" customFormat="1" ht="20.25" customHeight="1" x14ac:dyDescent="0.25">
      <c r="A43" s="17"/>
      <c r="B43" s="12"/>
      <c r="C43" s="12"/>
      <c r="D43" s="75"/>
      <c r="E43" s="36"/>
      <c r="F43" s="75"/>
      <c r="I43" s="60"/>
    </row>
    <row r="44" spans="1:10" s="4" customFormat="1" ht="20.25" customHeight="1" x14ac:dyDescent="0.25">
      <c r="A44" s="17"/>
      <c r="B44" s="46" t="s">
        <v>46</v>
      </c>
      <c r="I44" s="60"/>
    </row>
    <row r="45" spans="1:10" s="4" customFormat="1" ht="20.25" customHeight="1" x14ac:dyDescent="0.25">
      <c r="A45" s="17"/>
      <c r="B45" s="86" t="s">
        <v>20</v>
      </c>
      <c r="C45" s="87"/>
      <c r="D45" s="81" t="s">
        <v>9</v>
      </c>
      <c r="E45" s="83" t="s">
        <v>0</v>
      </c>
      <c r="F45" s="81" t="s">
        <v>10</v>
      </c>
      <c r="G45" s="69"/>
    </row>
    <row r="46" spans="1:10" s="4" customFormat="1" ht="20.25" customHeight="1" x14ac:dyDescent="0.25">
      <c r="A46" s="17"/>
      <c r="B46" s="37" t="s">
        <v>7</v>
      </c>
      <c r="C46" s="37" t="s">
        <v>8</v>
      </c>
      <c r="D46" s="88"/>
      <c r="E46" s="89"/>
      <c r="F46" s="88"/>
      <c r="I46" s="49"/>
    </row>
    <row r="47" spans="1:10" s="4" customFormat="1" ht="20.25" customHeight="1" x14ac:dyDescent="0.25">
      <c r="A47" s="17"/>
      <c r="B47" s="59">
        <v>0</v>
      </c>
      <c r="C47" s="59">
        <f>C38</f>
        <v>4020000</v>
      </c>
      <c r="D47" s="32">
        <f>IF(F10="yes",0,IF(F35&lt;=C47,F35,C47))</f>
        <v>0</v>
      </c>
      <c r="E47" s="41">
        <v>0.1</v>
      </c>
      <c r="F47" s="32">
        <f>D47*E47</f>
        <v>0</v>
      </c>
      <c r="I47" s="60"/>
    </row>
    <row r="48" spans="1:10" s="4" customFormat="1" ht="20.25" customHeight="1" x14ac:dyDescent="0.25">
      <c r="A48" s="17"/>
      <c r="B48" s="59">
        <f t="shared" ref="B48:B50" si="2">B39</f>
        <v>4020000.01</v>
      </c>
      <c r="C48" s="59">
        <f>C39</f>
        <v>4920000</v>
      </c>
      <c r="D48" s="32">
        <f>IF(F10="yes",0,IF(F$27&gt;=B48,IF(F$27&lt;=C48,F$27-C47,C48-C47),0))</f>
        <v>0</v>
      </c>
      <c r="E48" s="41">
        <v>0.2</v>
      </c>
      <c r="F48" s="32">
        <f t="shared" ref="F48:F50" si="3">D48*E48</f>
        <v>0</v>
      </c>
      <c r="I48" s="60"/>
    </row>
    <row r="49" spans="1:11" s="4" customFormat="1" ht="20.25" customHeight="1" x14ac:dyDescent="0.25">
      <c r="A49" s="17"/>
      <c r="B49" s="59">
        <f t="shared" si="2"/>
        <v>4920000.01</v>
      </c>
      <c r="C49" s="59">
        <f>C40</f>
        <v>120000000</v>
      </c>
      <c r="D49" s="32">
        <f>IF(F10="yes",0,IF(F$27&gt;=B49,IF(F$27&lt;=C49,F$27-C48,C49-C48),0))</f>
        <v>0</v>
      </c>
      <c r="E49" s="41">
        <v>0.3</v>
      </c>
      <c r="F49" s="32">
        <f t="shared" si="3"/>
        <v>0</v>
      </c>
      <c r="I49" s="60"/>
    </row>
    <row r="50" spans="1:11" s="4" customFormat="1" ht="20.25" customHeight="1" x14ac:dyDescent="0.25">
      <c r="A50" s="17"/>
      <c r="B50" s="59">
        <f t="shared" si="2"/>
        <v>120000000.01000001</v>
      </c>
      <c r="C50" s="58" t="s">
        <v>2</v>
      </c>
      <c r="D50" s="32">
        <f>IF(F10="yes",0,IF(F27&gt;C49,F27-C49,0))</f>
        <v>0</v>
      </c>
      <c r="E50" s="41">
        <v>0.4</v>
      </c>
      <c r="F50" s="32">
        <f t="shared" si="3"/>
        <v>0</v>
      </c>
      <c r="I50" s="60"/>
      <c r="J50" s="60"/>
      <c r="K50" s="49"/>
    </row>
    <row r="51" spans="1:11" s="4" customFormat="1" ht="20.25" customHeight="1" thickBot="1" x14ac:dyDescent="0.3">
      <c r="A51" s="17"/>
      <c r="B51" s="12"/>
      <c r="C51" s="12"/>
      <c r="D51" s="33">
        <f>SUM(D47:D50)</f>
        <v>0</v>
      </c>
      <c r="E51" s="36"/>
      <c r="F51" s="33">
        <f>SUM(F47:F50)</f>
        <v>0</v>
      </c>
      <c r="I51" s="60"/>
      <c r="J51" s="60"/>
      <c r="K51" s="49"/>
    </row>
    <row r="52" spans="1:11" s="2" customFormat="1" ht="20.25" customHeight="1" x14ac:dyDescent="0.25">
      <c r="A52" s="10"/>
      <c r="B52" s="84" t="s">
        <v>49</v>
      </c>
      <c r="C52" s="85"/>
      <c r="D52" s="85"/>
      <c r="E52" s="85"/>
      <c r="F52" s="85"/>
    </row>
    <row r="53" spans="1:11" s="2" customFormat="1" ht="20.25" customHeight="1" x14ac:dyDescent="0.25">
      <c r="A53" s="10"/>
      <c r="B53" s="85"/>
      <c r="C53" s="85"/>
      <c r="D53" s="85"/>
      <c r="E53" s="85"/>
      <c r="F53" s="85"/>
    </row>
    <row r="54" spans="1:11" ht="20.25" customHeight="1" x14ac:dyDescent="0.2">
      <c r="B54" s="85"/>
      <c r="C54" s="85"/>
      <c r="D54" s="85"/>
      <c r="E54" s="85"/>
      <c r="F54" s="85"/>
    </row>
    <row r="55" spans="1:11" ht="20.25" customHeight="1" x14ac:dyDescent="0.2">
      <c r="B55" s="85"/>
      <c r="C55" s="85"/>
      <c r="D55" s="85"/>
      <c r="E55" s="85"/>
      <c r="F55" s="85"/>
    </row>
    <row r="56" spans="1:11" ht="20.25" customHeight="1" x14ac:dyDescent="0.2">
      <c r="B56" s="85"/>
      <c r="C56" s="85"/>
      <c r="D56" s="85"/>
      <c r="E56" s="85"/>
      <c r="F56" s="85"/>
    </row>
    <row r="57" spans="1:11" ht="24" customHeight="1" x14ac:dyDescent="0.2">
      <c r="B57" s="85"/>
      <c r="C57" s="85"/>
      <c r="D57" s="85"/>
      <c r="E57" s="85"/>
      <c r="F57" s="85"/>
    </row>
  </sheetData>
  <sheetProtection algorithmName="SHA-512" hashValue="HIIvT+4wqPR6AuUyNtYJ/C5lE1icCf3yBxil0+091qh+ED8jGoD/RNoy+m1svQfhiUdOjVMJ3yha6kKpiUhxQw==" saltValue="3d9DZ1uWdrsem/j3p9JHbg==" spinCount="100000" sheet="1" selectLockedCells="1"/>
  <mergeCells count="9">
    <mergeCell ref="B52:F57"/>
    <mergeCell ref="B35:C35"/>
    <mergeCell ref="D35:D36"/>
    <mergeCell ref="E35:E36"/>
    <mergeCell ref="F35:F36"/>
    <mergeCell ref="B45:C45"/>
    <mergeCell ref="D45:D46"/>
    <mergeCell ref="E45:E46"/>
    <mergeCell ref="F45:F46"/>
  </mergeCells>
  <dataValidations count="1">
    <dataValidation type="list" allowBlank="1" showErrorMessage="1" errorTitle="Residence" error="Please selct from the options provided." sqref="F9:F11" xr:uid="{00000000-0002-0000-01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showGridLines="0" workbookViewId="0">
      <selection sqref="A1:A2"/>
    </sheetView>
  </sheetViews>
  <sheetFormatPr defaultRowHeight="15" x14ac:dyDescent="0.25"/>
  <sheetData>
    <row r="1" spans="1:1" x14ac:dyDescent="0.25">
      <c r="A1" t="s">
        <v>13</v>
      </c>
    </row>
    <row r="2" spans="1:1" x14ac:dyDescent="0.25">
      <c r="A2"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1" ma:contentTypeDescription="Create a new document." ma:contentTypeScope="" ma:versionID="0a5ea0cc9b3e209731c3548595df0ff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38ca90059f0c06529aebd84f0c554850"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2782AB-18BD-4251-9CCC-B4CDAF8845EC}">
  <ds:schemaRefs>
    <ds:schemaRef ds:uri="http://purl.org/dc/elements/1.1/"/>
    <ds:schemaRef ds:uri="http://schemas.microsoft.com/sharepoint/v3"/>
    <ds:schemaRef ds:uri="http://schemas.microsoft.com/office/infopath/2007/PartnerControls"/>
    <ds:schemaRef ds:uri="http://purl.org/dc/terms/"/>
    <ds:schemaRef ds:uri="http://purl.org/dc/dcmitype/"/>
    <ds:schemaRef ds:uri="http://www.w3.org/XML/1998/namespace"/>
    <ds:schemaRef ds:uri="http://schemas.microsoft.com/office/2006/documentManagement/types"/>
    <ds:schemaRef ds:uri="http://schemas.openxmlformats.org/package/2006/metadata/core-properties"/>
    <ds:schemaRef ds:uri="20291ebb-8fd5-4a4a-b5a6-ec5249e68ab7"/>
    <ds:schemaRef ds:uri="71037282-4172-42af-8e02-c41ee92b0631"/>
    <ds:schemaRef ds:uri="http://schemas.microsoft.com/office/2006/metadata/properties"/>
  </ds:schemaRefs>
</ds:datastoreItem>
</file>

<file path=customXml/itemProps2.xml><?xml version="1.0" encoding="utf-8"?>
<ds:datastoreItem xmlns:ds="http://schemas.openxmlformats.org/officeDocument/2006/customXml" ds:itemID="{56464EAB-6FD2-4F64-93B3-FB52EE89A9C7}">
  <ds:schemaRefs>
    <ds:schemaRef ds:uri="http://schemas.microsoft.com/sharepoint/v3/contenttype/forms"/>
  </ds:schemaRefs>
</ds:datastoreItem>
</file>

<file path=customXml/itemProps3.xml><?xml version="1.0" encoding="utf-8"?>
<ds:datastoreItem xmlns:ds="http://schemas.openxmlformats.org/officeDocument/2006/customXml" ds:itemID="{54DF90BE-5859-4309-9F9B-7B91E7B93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Monthly Tax Calc</vt:lpstr>
      <vt:lpstr>Tax on Lump Sums</vt:lpstr>
      <vt:lpstr>YES NO</vt:lpstr>
      <vt:lpstr>QUESTION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Van Eyk, Sone</cp:lastModifiedBy>
  <cp:lastPrinted>2015-09-09T07:23:32Z</cp:lastPrinted>
  <dcterms:created xsi:type="dcterms:W3CDTF">2011-10-12T07:08:14Z</dcterms:created>
  <dcterms:modified xsi:type="dcterms:W3CDTF">2020-02-21T12:53:05Z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