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codeName="ThisWorkbook" defaultThemeVersion="124226"/>
  <mc:AlternateContent xmlns:mc="http://schemas.openxmlformats.org/markup-compatibility/2006">
    <mc:Choice Requires="x15">
      <x15ac:absPath xmlns:x15ac="http://schemas.microsoft.com/office/spreadsheetml/2010/11/ac" url="C:\Users\ania.louw\Desktop\"/>
    </mc:Choice>
  </mc:AlternateContent>
  <xr:revisionPtr revIDLastSave="0" documentId="8_{2C0BFA60-C842-41AB-9B3D-D6CAB625B2E3}" xr6:coauthVersionLast="45" xr6:coauthVersionMax="45" xr10:uidLastSave="{00000000-0000-0000-0000-000000000000}"/>
  <bookViews>
    <workbookView xWindow="-108" yWindow="-108" windowWidth="23256" windowHeight="12576" tabRatio="835" xr2:uid="{00000000-000D-0000-FFFF-FFFF00000000}"/>
  </bookViews>
  <sheets>
    <sheet name="YTD Tax Calc" sheetId="9" r:id="rId1"/>
    <sheet name="Sheet1" sheetId="18" state="hidden" r:id="rId2"/>
    <sheet name="Tax_Tables" sheetId="14" r:id="rId3"/>
    <sheet name="LookUp List" sheetId="17" state="hidden" r:id="rId4"/>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9" l="1"/>
  <c r="C48" i="9" s="1"/>
  <c r="C60" i="9"/>
  <c r="C50" i="9"/>
  <c r="C52" i="9" s="1"/>
  <c r="C53" i="9" s="1"/>
  <c r="C68" i="9" s="1"/>
  <c r="C74" i="9"/>
  <c r="C56" i="9"/>
  <c r="C55" i="9"/>
  <c r="C18" i="9"/>
  <c r="C28" i="9" s="1"/>
  <c r="C40" i="9"/>
  <c r="C39" i="9"/>
  <c r="C16" i="9"/>
  <c r="C38" i="9"/>
  <c r="C49" i="9" l="1"/>
  <c r="C67" i="9" s="1"/>
  <c r="C41" i="9"/>
  <c r="C44" i="9" l="1"/>
  <c r="C59" i="9"/>
  <c r="C45" i="9"/>
  <c r="C43" i="9"/>
  <c r="C46" i="9" l="1"/>
  <c r="C54" i="9" s="1"/>
  <c r="C57" i="9" l="1"/>
  <c r="C70" i="9"/>
  <c r="C19" i="9" l="1"/>
  <c r="C61" i="9" l="1"/>
  <c r="C63" i="9" l="1"/>
  <c r="C65" i="9"/>
  <c r="C64" i="9"/>
  <c r="C31" i="9"/>
  <c r="C20" i="9"/>
  <c r="C22" i="9" s="1"/>
  <c r="C66" i="9" l="1"/>
  <c r="C69" i="9" s="1"/>
  <c r="C71" i="9" s="1"/>
  <c r="C29" i="9"/>
  <c r="C30" i="9"/>
  <c r="C32" i="9" l="1"/>
  <c r="C24" i="9"/>
  <c r="C25" i="9"/>
  <c r="C23" i="9"/>
  <c r="C26" i="9" l="1"/>
  <c r="C72" i="9" l="1"/>
  <c r="C73" i="9" l="1"/>
  <c r="C75" i="9" s="1"/>
  <c r="C34" i="9" s="1"/>
</calcChain>
</file>

<file path=xl/sharedStrings.xml><?xml version="1.0" encoding="utf-8"?>
<sst xmlns="http://schemas.openxmlformats.org/spreadsheetml/2006/main" count="124" uniqueCount="87">
  <si>
    <r>
      <rPr>
        <i/>
        <sz val="10"/>
        <color theme="0" tint="-0.249977111117893"/>
        <rFont val="Arial"/>
        <family val="2"/>
      </rPr>
      <t>Notes</t>
    </r>
    <r>
      <rPr>
        <i/>
        <sz val="10"/>
        <color rgb="FF63666A"/>
        <rFont val="Arial"/>
        <family val="2"/>
      </rPr>
      <t xml:space="preserve">
</t>
    </r>
  </si>
  <si>
    <t>=</t>
  </si>
  <si>
    <t>PAYE due in this period</t>
  </si>
  <si>
    <t>Calculation Detail</t>
  </si>
  <si>
    <t>+</t>
  </si>
  <si>
    <t>-</t>
  </si>
  <si>
    <t>x</t>
  </si>
  <si>
    <t>/</t>
  </si>
  <si>
    <t xml:space="preserve">Calculate PAYE According to Statutory Tables </t>
  </si>
  <si>
    <t>Lower bracket in statutory rates</t>
  </si>
  <si>
    <t>Percentage given</t>
  </si>
  <si>
    <t>Given amount</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</si>
  <si>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</si>
  <si>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</si>
  <si>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</si>
  <si>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</si>
  <si>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</si>
  <si>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</si>
  <si>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</si>
  <si>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</si>
  <si>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Annual PAYE amount on normal earnings</t>
  </si>
  <si>
    <t>PAYE on periodic earnings</t>
  </si>
  <si>
    <t>PAYE calculated for the year</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</si>
  <si>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</si>
  <si>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</si>
  <si>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</si>
  <si>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2020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</si>
  <si>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</si>
  <si>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Taxable Income</t>
  </si>
  <si>
    <t>Base Amount</t>
  </si>
  <si>
    <t>%</t>
  </si>
  <si>
    <t>Above Amount</t>
  </si>
  <si>
    <t>Yes</t>
  </si>
  <si>
    <t>No</t>
  </si>
  <si>
    <t>Resident</t>
  </si>
  <si>
    <t>Non-resident</t>
  </si>
  <si>
    <t>Periodic income</t>
  </si>
  <si>
    <t>YTD+ taxable remuneration</t>
  </si>
  <si>
    <t>Annualised taxable remuneration (excl. periodic)</t>
  </si>
  <si>
    <t>Annualised taxable remuneration (incl. periodic)</t>
  </si>
  <si>
    <t xml:space="preserve">PAYE on YTD+ rem (excluding periodics) </t>
  </si>
  <si>
    <t>Year to date taxable remuneration</t>
  </si>
  <si>
    <t>annualised taxable remuneration</t>
  </si>
  <si>
    <t xml:space="preserve">Year to date PAYE paid </t>
  </si>
  <si>
    <t>Tax already paid for the year (does not include additional tax)</t>
  </si>
  <si>
    <t>For example annual bonus</t>
  </si>
  <si>
    <r>
      <t xml:space="preserve">Enter the applicable </t>
    </r>
    <r>
      <rPr>
        <b/>
        <sz val="11"/>
        <color rgb="FFFF0000"/>
        <rFont val="Calibri"/>
        <family val="2"/>
        <scheme val="minor"/>
      </rPr>
      <t>Y+</t>
    </r>
    <r>
      <rPr>
        <b/>
        <sz val="11"/>
        <rFont val="Calibri"/>
        <family val="2"/>
        <scheme val="minor"/>
      </rPr>
      <t xml:space="preserve"> values in the</t>
    </r>
    <r>
      <rPr>
        <b/>
        <sz val="11"/>
        <color rgb="FFFF5800"/>
        <rFont val="Calibri"/>
        <family val="2"/>
        <scheme val="minor"/>
      </rPr>
      <t xml:space="preserve"> </t>
    </r>
    <r>
      <rPr>
        <b/>
        <sz val="11"/>
        <color rgb="FF00DC00"/>
        <rFont val="Calibri"/>
        <family val="2"/>
        <scheme val="minor"/>
      </rPr>
      <t>green</t>
    </r>
    <r>
      <rPr>
        <b/>
        <sz val="11"/>
        <rFont val="Calibri"/>
        <family val="2"/>
        <scheme val="minor"/>
      </rPr>
      <t xml:space="preserve"> areas</t>
    </r>
  </si>
  <si>
    <t>YTD/Annual PAYE calculation: Swaziland (July 2019 - June 2020)</t>
  </si>
  <si>
    <t>E</t>
  </si>
  <si>
    <t xml:space="preserve">Annual tax tables </t>
  </si>
  <si>
    <t>Employee age</t>
  </si>
  <si>
    <t>Days in the tax year</t>
  </si>
  <si>
    <t>Enter the number of days in the tax year (365/366)</t>
  </si>
  <si>
    <t>Y+ taxable earnings</t>
  </si>
  <si>
    <t>Y+ taxable fringe benefits</t>
  </si>
  <si>
    <t>Y+ taxable company contributions</t>
  </si>
  <si>
    <t>Y+ tax deductions</t>
  </si>
  <si>
    <t>Y+ periodic earnings</t>
  </si>
  <si>
    <t>Y+ provident fund contributions</t>
  </si>
  <si>
    <t>Y+ tax paid</t>
  </si>
  <si>
    <t>Employee contribution towards approved provident fund (excluding SNPF). Limited rebate will automatically be applied.</t>
  </si>
  <si>
    <t>rem incl periodics</t>
  </si>
  <si>
    <t>rem excl periodics</t>
  </si>
  <si>
    <t>Base amount</t>
  </si>
  <si>
    <t>Over amount</t>
  </si>
  <si>
    <t>Tax on annual rem including periodics</t>
  </si>
  <si>
    <t>Tax on annual rem excluding periodics</t>
  </si>
  <si>
    <t>Days in the tax year (366/365)</t>
  </si>
  <si>
    <t>days worked in the tax year</t>
  </si>
  <si>
    <t>Tax on annual equivalent of normal earnings (excluding rebates)</t>
  </si>
  <si>
    <t>General tax rebate</t>
  </si>
  <si>
    <t>Other rebates</t>
  </si>
  <si>
    <t xml:space="preserve">AGE &lt; 60 </t>
  </si>
  <si>
    <t>REBATE FOR AGE</t>
  </si>
  <si>
    <t>10% of provident fund contribution</t>
  </si>
  <si>
    <t>total rebate</t>
  </si>
  <si>
    <t>Total rebate</t>
  </si>
  <si>
    <t>Tax on annual equivalent</t>
  </si>
  <si>
    <t>PAYE on annual equivalent including periodics (excluding rebates)</t>
  </si>
  <si>
    <t>Tax on Annual equibalent including periodics</t>
  </si>
  <si>
    <t>Employee contribution to SNPF + employee contribution towards approved pension fund (limited to  the statutory limits)</t>
  </si>
  <si>
    <t>Number of days employed</t>
  </si>
  <si>
    <t>Enter the number of days employed during the tax year</t>
  </si>
  <si>
    <t>Rabates</t>
  </si>
  <si>
    <t>younger than 60</t>
  </si>
  <si>
    <t>10% of the amount contributes towards a provident fund limited to E360 per annum</t>
  </si>
  <si>
    <t>60 and older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</si>
</sst>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000"/>
    <numFmt numFmtId="167" formatCode="#,##0.00_ ;\-#,##0.00\ "/>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i/>
      <sz val="8"/>
      <name val="Arial"/>
      <family val="2"/>
    </font>
    <font>
      <i/>
      <sz val="10"/>
      <color theme="0" tint="-0.249977111117893"/>
      <name val="Arial"/>
      <family val="2"/>
    </font>
    <font>
      <b/>
      <u/>
      <sz val="9"/>
      <name val="Arial"/>
      <family val="2"/>
    </font>
    <font>
      <b/>
      <u/>
      <sz val="8"/>
      <name val="Arial"/>
      <family val="2"/>
    </font>
    <font>
      <b/>
      <sz val="9"/>
      <name val="Arial"/>
      <family val="2"/>
    </font>
    <font>
      <sz val="10"/>
      <name val="Arial"/>
      <family val="2"/>
    </font>
    <font>
      <i/>
      <sz val="10"/>
      <color rgb="FF63666A"/>
      <name val="Arial"/>
      <family val="2"/>
    </font>
    <font>
      <b/>
      <sz val="9"/>
      <name val="Calibri"/>
      <family val="2"/>
      <scheme val="minor"/>
    </font>
    <font>
      <i/>
      <sz val="9"/>
      <name val="Calibri"/>
      <family val="2"/>
      <scheme val="minor"/>
    </font>
    <font>
      <b/>
      <i/>
      <sz val="9"/>
      <name val="Calibri"/>
      <family val="2"/>
      <scheme val="minor"/>
    </font>
    <font>
      <b/>
      <sz val="10"/>
      <name val="Calibri"/>
      <family val="2"/>
      <scheme val="minor"/>
    </font>
    <font>
      <b/>
      <sz val="9"/>
      <color theme="1"/>
      <name val="Calibri"/>
      <family val="2"/>
      <scheme val="minor"/>
    </font>
    <font>
      <b/>
      <sz val="14"/>
      <color theme="0"/>
      <name val="Calibri"/>
      <family val="2"/>
      <scheme val="minor"/>
    </font>
    <font>
      <sz val="10"/>
      <name val="Calibri"/>
      <family val="2"/>
      <scheme val="minor"/>
    </font>
    <font>
      <b/>
      <sz val="11"/>
      <name val="Calibri"/>
      <family val="2"/>
      <scheme val="minor"/>
    </font>
    <font>
      <b/>
      <sz val="11"/>
      <color rgb="FFFF5800"/>
      <name val="Calibri"/>
      <family val="2"/>
      <scheme val="minor"/>
    </font>
    <font>
      <b/>
      <sz val="11"/>
      <color rgb="FF00DC00"/>
      <name val="Calibri"/>
      <family val="2"/>
      <scheme val="minor"/>
    </font>
    <font>
      <sz val="11"/>
      <name val="Calibri"/>
      <family val="2"/>
      <scheme val="minor"/>
    </font>
    <font>
      <sz val="9"/>
      <name val="Calibri"/>
      <family val="2"/>
      <scheme val="minor"/>
    </font>
    <font>
      <sz val="9"/>
      <color rgb="FF63666A"/>
      <name val="Calibri"/>
      <family val="2"/>
      <scheme val="minor"/>
    </font>
    <font>
      <sz val="9"/>
      <color theme="1"/>
      <name val="Calibri"/>
      <family val="2"/>
      <scheme val="minor"/>
    </font>
    <font>
      <sz val="10"/>
      <name val="Calibri"/>
      <family val="2"/>
    </font>
    <font>
      <b/>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DC00"/>
        <bgColor indexed="64"/>
      </patternFill>
    </fill>
    <fill>
      <patternFill patternType="solid">
        <fgColor rgb="FF004B87"/>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auto="1"/>
      </top>
      <bottom style="double">
        <color indexed="64"/>
      </bottom>
      <diagonal/>
    </border>
    <border>
      <left/>
      <right/>
      <top style="thin">
        <color indexed="64"/>
      </top>
      <bottom style="medium">
        <color indexed="64"/>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4"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70">
    <xf numFmtId="0" fontId="0" fillId="0" borderId="0" xfId="0"/>
    <xf numFmtId="0" fontId="6" fillId="0" borderId="0" xfId="0" applyFont="1"/>
    <xf numFmtId="0" fontId="7" fillId="0" borderId="0" xfId="0" applyFont="1"/>
    <xf numFmtId="0" fontId="7" fillId="0" borderId="1" xfId="0" applyFont="1" applyBorder="1"/>
    <xf numFmtId="0" fontId="8" fillId="0" borderId="0" xfId="0" applyFont="1"/>
    <xf numFmtId="165" fontId="11" fillId="0" borderId="0" xfId="1" applyFont="1" applyAlignment="1">
      <alignment horizontal="center"/>
    </xf>
    <xf numFmtId="165" fontId="12" fillId="0" borderId="0" xfId="1" applyFont="1" applyAlignment="1">
      <alignment horizontal="center"/>
    </xf>
    <xf numFmtId="0" fontId="13" fillId="0" borderId="0" xfId="0" applyFont="1"/>
    <xf numFmtId="0" fontId="9" fillId="0" borderId="0" xfId="0" applyFont="1"/>
    <xf numFmtId="164" fontId="8" fillId="0" borderId="0" xfId="1" applyNumberFormat="1" applyFont="1"/>
    <xf numFmtId="165" fontId="8" fillId="0" borderId="0" xfId="0" applyNumberFormat="1" applyFont="1"/>
    <xf numFmtId="165" fontId="7" fillId="0" borderId="0" xfId="1" applyFont="1"/>
    <xf numFmtId="0" fontId="7" fillId="2" borderId="0" xfId="0" applyFont="1" applyFill="1"/>
    <xf numFmtId="165" fontId="7" fillId="0" borderId="0" xfId="1" applyFont="1" applyProtection="1">
      <protection locked="0"/>
    </xf>
    <xf numFmtId="0" fontId="6" fillId="0" borderId="1" xfId="0" applyFont="1" applyBorder="1"/>
    <xf numFmtId="0" fontId="7" fillId="0" borderId="1" xfId="13" applyFont="1" applyBorder="1"/>
    <xf numFmtId="0" fontId="15" fillId="0" borderId="0" xfId="0" applyFont="1" applyAlignment="1">
      <alignment horizontal="center" vertical="top" wrapText="1"/>
    </xf>
    <xf numFmtId="1" fontId="0" fillId="0" borderId="0" xfId="0" applyNumberFormat="1"/>
    <xf numFmtId="0" fontId="17" fillId="0" borderId="0" xfId="0" applyFont="1"/>
    <xf numFmtId="0" fontId="16" fillId="0" borderId="1" xfId="0" applyFont="1" applyBorder="1" applyAlignment="1">
      <alignment horizontal="center"/>
    </xf>
    <xf numFmtId="0" fontId="16" fillId="0" borderId="1" xfId="0" applyFont="1" applyBorder="1"/>
    <xf numFmtId="0" fontId="16" fillId="0" borderId="0" xfId="0" applyFont="1"/>
    <xf numFmtId="0" fontId="20" fillId="0" borderId="1" xfId="0" applyFont="1" applyBorder="1"/>
    <xf numFmtId="0" fontId="17" fillId="0" borderId="0" xfId="0" applyFont="1" applyAlignment="1">
      <alignment horizontal="left" wrapText="1"/>
    </xf>
    <xf numFmtId="0" fontId="17" fillId="0" borderId="0" xfId="0" applyFont="1" applyAlignment="1">
      <alignment horizontal="left"/>
    </xf>
    <xf numFmtId="0" fontId="28" fillId="0" borderId="0" xfId="0" applyFont="1" applyAlignment="1">
      <alignment vertical="center"/>
    </xf>
    <xf numFmtId="0" fontId="16" fillId="3" borderId="1" xfId="0" applyFont="1" applyFill="1" applyBorder="1" applyAlignment="1">
      <alignment horizontal="left"/>
    </xf>
    <xf numFmtId="165" fontId="27" fillId="3" borderId="1" xfId="1" applyFont="1" applyFill="1" applyBorder="1"/>
    <xf numFmtId="0" fontId="27" fillId="0" borderId="1" xfId="0" applyFont="1" applyBorder="1"/>
    <xf numFmtId="165" fontId="27" fillId="0" borderId="1" xfId="1" applyFont="1" applyBorder="1"/>
    <xf numFmtId="166" fontId="27" fillId="0" borderId="1" xfId="1" applyNumberFormat="1" applyFont="1" applyBorder="1"/>
    <xf numFmtId="165" fontId="17" fillId="0" borderId="1" xfId="1" applyFont="1" applyBorder="1"/>
    <xf numFmtId="0" fontId="16" fillId="3" borderId="1" xfId="0" applyFont="1" applyFill="1" applyBorder="1"/>
    <xf numFmtId="0" fontId="18" fillId="3" borderId="1" xfId="0" applyFont="1" applyFill="1" applyBorder="1"/>
    <xf numFmtId="0" fontId="27" fillId="0" borderId="0" xfId="0" applyFont="1"/>
    <xf numFmtId="165" fontId="27" fillId="0" borderId="0" xfId="1" applyFont="1"/>
    <xf numFmtId="0" fontId="29" fillId="0" borderId="1" xfId="0" applyFont="1" applyBorder="1"/>
    <xf numFmtId="165" fontId="29" fillId="0" borderId="1" xfId="1" applyFont="1" applyBorder="1"/>
    <xf numFmtId="165" fontId="27" fillId="0" borderId="2" xfId="1" applyFont="1" applyBorder="1"/>
    <xf numFmtId="165" fontId="18" fillId="3" borderId="6" xfId="1" applyFont="1" applyFill="1" applyBorder="1"/>
    <xf numFmtId="164" fontId="17" fillId="0" borderId="0" xfId="1" applyNumberFormat="1" applyFont="1"/>
    <xf numFmtId="0" fontId="30" fillId="0" borderId="1" xfId="0" applyFont="1" applyBorder="1"/>
    <xf numFmtId="0" fontId="17" fillId="0" borderId="0" xfId="0" applyFont="1" applyFill="1" applyAlignment="1">
      <alignment horizontal="left" wrapText="1"/>
    </xf>
    <xf numFmtId="0" fontId="30" fillId="0" borderId="0" xfId="0" applyFont="1" applyBorder="1"/>
    <xf numFmtId="0" fontId="22" fillId="0" borderId="1" xfId="0" applyFont="1" applyBorder="1"/>
    <xf numFmtId="165" fontId="22" fillId="4" borderId="1" xfId="1" applyFont="1" applyFill="1" applyBorder="1" applyProtection="1">
      <protection locked="0"/>
    </xf>
    <xf numFmtId="167" fontId="22" fillId="0" borderId="1" xfId="1" applyNumberFormat="1" applyFont="1" applyBorder="1"/>
    <xf numFmtId="0" fontId="7" fillId="0" borderId="0" xfId="0" applyFont="1" applyBorder="1"/>
    <xf numFmtId="166" fontId="7" fillId="0" borderId="1" xfId="0" applyNumberFormat="1" applyFont="1" applyBorder="1"/>
    <xf numFmtId="0" fontId="9" fillId="6" borderId="0" xfId="0" applyFont="1" applyFill="1"/>
    <xf numFmtId="166" fontId="8" fillId="6" borderId="0" xfId="1" applyNumberFormat="1" applyFont="1" applyFill="1"/>
    <xf numFmtId="165" fontId="22" fillId="0" borderId="1" xfId="1" applyFont="1" applyFill="1" applyBorder="1" applyAlignment="1" applyProtection="1">
      <alignment wrapText="1"/>
    </xf>
    <xf numFmtId="165" fontId="22" fillId="0" borderId="0" xfId="1" applyFont="1" applyFill="1" applyBorder="1" applyAlignment="1" applyProtection="1">
      <alignment wrapText="1"/>
    </xf>
    <xf numFmtId="165" fontId="21" fillId="5" borderId="3" xfId="1" applyFont="1" applyFill="1" applyBorder="1" applyAlignment="1">
      <alignment horizontal="center" vertical="center"/>
    </xf>
    <xf numFmtId="165" fontId="21" fillId="5" borderId="4" xfId="1" applyFont="1" applyFill="1" applyBorder="1" applyAlignment="1">
      <alignment horizontal="center" vertical="center"/>
    </xf>
    <xf numFmtId="165" fontId="21" fillId="5" borderId="5" xfId="1" applyFont="1" applyFill="1" applyBorder="1" applyAlignment="1">
      <alignment horizontal="center" vertical="center"/>
    </xf>
    <xf numFmtId="0" fontId="28" fillId="0" borderId="0" xfId="0" applyFont="1" applyAlignment="1">
      <alignment horizontal="left" vertical="top" wrapText="1"/>
    </xf>
    <xf numFmtId="49" fontId="23" fillId="0" borderId="0" xfId="1" applyNumberFormat="1" applyFont="1" applyBorder="1" applyAlignment="1"/>
    <xf numFmtId="49" fontId="23" fillId="0" borderId="0" xfId="0" applyNumberFormat="1" applyFont="1" applyBorder="1" applyAlignment="1">
      <alignment horizontal="right"/>
    </xf>
    <xf numFmtId="165" fontId="22" fillId="0" borderId="7" xfId="1" applyFont="1" applyFill="1" applyBorder="1" applyAlignment="1" applyProtection="1">
      <alignment wrapText="1"/>
    </xf>
    <xf numFmtId="0" fontId="19" fillId="0" borderId="0" xfId="0" applyFont="1" applyBorder="1"/>
    <xf numFmtId="165" fontId="19" fillId="0" borderId="8" xfId="1" applyFont="1" applyBorder="1"/>
    <xf numFmtId="49" fontId="26" fillId="0" borderId="1" xfId="1" applyNumberFormat="1" applyFont="1" applyBorder="1" applyAlignment="1"/>
    <xf numFmtId="0" fontId="16" fillId="6" borderId="1" xfId="0" applyFont="1" applyFill="1" applyBorder="1"/>
    <xf numFmtId="0" fontId="27" fillId="6" borderId="1" xfId="0" applyFont="1" applyFill="1" applyBorder="1"/>
    <xf numFmtId="165" fontId="27" fillId="6" borderId="1" xfId="1" applyFont="1" applyFill="1" applyBorder="1"/>
    <xf numFmtId="165" fontId="27" fillId="0" borderId="1" xfId="1" applyFont="1" applyFill="1" applyBorder="1"/>
    <xf numFmtId="167" fontId="27" fillId="6" borderId="1" xfId="1" applyNumberFormat="1" applyFont="1" applyFill="1" applyBorder="1"/>
    <xf numFmtId="167" fontId="5" fillId="4" borderId="1" xfId="1" applyNumberFormat="1" applyFill="1" applyBorder="1" applyProtection="1">
      <protection locked="0"/>
    </xf>
    <xf numFmtId="1" fontId="26" fillId="4" borderId="1" xfId="0" applyNumberFormat="1" applyFont="1" applyFill="1" applyBorder="1" applyAlignment="1" applyProtection="1">
      <alignment horizontal="right"/>
      <protection locked="0"/>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0"/>
  <tableStyles count="0" defaultTableStyle="TableStyleMedium9" defaultPivotStyle="PivotStyleLight16"/>
  <colors>
    <mruColors>
      <color rgb="FF00DC00"/>
      <color rgb="FF004B87"/>
      <color rgb="FFCE0058"/>
      <color rgb="FF8246AF"/>
      <color rgb="FF63666A"/>
      <color rgb="FF250E62"/>
      <color rgb="FF2C2A29"/>
      <color rgb="FF003349"/>
      <color rgb="FF021E26"/>
      <color rgb="FFFF5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110066</xdr:colOff>
      <xdr:row>0</xdr:row>
      <xdr:rowOff>118534</xdr:rowOff>
    </xdr:from>
    <xdr:to>
      <xdr:col>1</xdr:col>
      <xdr:colOff>880109</xdr:colOff>
      <xdr:row>0</xdr:row>
      <xdr:rowOff>556049</xdr:rowOff>
    </xdr:to>
    <xdr:pic>
      <xdr:nvPicPr>
        <xdr:cNvPr id="7" name="Picture 6">
          <a:extLst>
            <a:ext uri="{FF2B5EF4-FFF2-40B4-BE49-F238E27FC236}">
              <a16:creationId xmlns:a16="http://schemas.microsoft.com/office/drawing/2014/main" id="{5FD6F8C2-0E89-4437-AD44-DE58F7705E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066" y="118534"/>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31066</xdr:colOff>
      <xdr:row>0</xdr:row>
      <xdr:rowOff>90854</xdr:rowOff>
    </xdr:from>
    <xdr:to>
      <xdr:col>2</xdr:col>
      <xdr:colOff>4591</xdr:colOff>
      <xdr:row>4</xdr:row>
      <xdr:rowOff>537</xdr:rowOff>
    </xdr:to>
    <xdr:pic>
      <xdr:nvPicPr>
        <xdr:cNvPr id="2" name="Picture 1">
          <a:extLst>
            <a:ext uri="{FF2B5EF4-FFF2-40B4-BE49-F238E27FC236}">
              <a16:creationId xmlns:a16="http://schemas.microsoft.com/office/drawing/2014/main" id="{295FEBCD-46C5-4405-9395-AE1C10F5F3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846" y="90854"/>
          <a:ext cx="1131765" cy="42784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FC100"/>
  <sheetViews>
    <sheetView tabSelected="1" showWhiteSpace="0" zoomScaleNormal="100" workbookViewId="0">
      <selection activeCell="C14" sqref="C14"/>
    </sheetView>
  </sheetViews>
  <sheetFormatPr defaultColWidth="0" defaultRowHeight="12" x14ac:dyDescent="0.25"/>
  <cols>
    <col min="1" max="1" width="5.33203125" style="7" customWidth="1"/>
    <col min="2" max="2" width="54.109375" style="2" customWidth="1"/>
    <col min="3" max="3" width="18.5546875" style="11" customWidth="1"/>
    <col min="4" max="4" width="2.6640625" style="2" customWidth="1"/>
    <col min="5" max="5" width="87.109375" style="4" customWidth="1"/>
    <col min="6" max="16383" width="9.109375" style="2" hidden="1"/>
    <col min="16384" max="16384" width="4.77734375" style="2" hidden="1" customWidth="1"/>
  </cols>
  <sheetData>
    <row r="1" spans="1:5" ht="46.95" customHeight="1" x14ac:dyDescent="0.25">
      <c r="B1" s="12"/>
    </row>
    <row r="2" spans="1:5" ht="30" customHeight="1" x14ac:dyDescent="0.2">
      <c r="A2" s="53" t="s">
        <v>47</v>
      </c>
      <c r="B2" s="54"/>
      <c r="C2" s="55"/>
    </row>
    <row r="3" spans="1:5" x14ac:dyDescent="0.25">
      <c r="A3" s="5"/>
      <c r="B3" s="6"/>
      <c r="C3" s="6"/>
    </row>
    <row r="4" spans="1:5" ht="15" customHeight="1" x14ac:dyDescent="0.3">
      <c r="A4" s="5"/>
      <c r="B4" s="57" t="s">
        <v>46</v>
      </c>
      <c r="C4" s="58" t="s">
        <v>48</v>
      </c>
      <c r="E4" s="16" t="s">
        <v>0</v>
      </c>
    </row>
    <row r="5" spans="1:5" ht="15" customHeight="1" x14ac:dyDescent="0.3">
      <c r="A5" s="5"/>
      <c r="B5" s="62" t="s">
        <v>50</v>
      </c>
      <c r="C5" s="69">
        <v>30</v>
      </c>
      <c r="E5" s="16"/>
    </row>
    <row r="6" spans="1:5" ht="15" customHeight="1" x14ac:dyDescent="0.3">
      <c r="B6" s="41" t="s">
        <v>81</v>
      </c>
      <c r="C6" s="68">
        <v>30</v>
      </c>
      <c r="E6" s="24" t="s">
        <v>82</v>
      </c>
    </row>
    <row r="7" spans="1:5" ht="15" customHeight="1" x14ac:dyDescent="0.3">
      <c r="B7" s="41" t="s">
        <v>51</v>
      </c>
      <c r="C7" s="68">
        <v>365</v>
      </c>
      <c r="E7" s="24" t="s">
        <v>52</v>
      </c>
    </row>
    <row r="8" spans="1:5" ht="15" customHeight="1" x14ac:dyDescent="0.3">
      <c r="B8" s="41" t="s">
        <v>53</v>
      </c>
      <c r="C8" s="45">
        <v>80000</v>
      </c>
      <c r="E8" s="23"/>
    </row>
    <row r="9" spans="1:5" ht="15" customHeight="1" x14ac:dyDescent="0.3">
      <c r="B9" s="41" t="s">
        <v>54</v>
      </c>
      <c r="C9" s="45"/>
      <c r="E9" s="42"/>
    </row>
    <row r="10" spans="1:5" ht="15" customHeight="1" x14ac:dyDescent="0.3">
      <c r="B10" s="41" t="s">
        <v>55</v>
      </c>
      <c r="C10" s="45"/>
      <c r="E10" s="24"/>
    </row>
    <row r="11" spans="1:5" ht="13.8" x14ac:dyDescent="0.3">
      <c r="B11" s="41" t="s">
        <v>56</v>
      </c>
      <c r="C11" s="45">
        <v>5000</v>
      </c>
      <c r="E11" s="23" t="s">
        <v>80</v>
      </c>
    </row>
    <row r="12" spans="1:5" ht="15" customHeight="1" x14ac:dyDescent="0.3">
      <c r="B12" s="41" t="s">
        <v>57</v>
      </c>
      <c r="C12" s="45">
        <v>10000</v>
      </c>
      <c r="E12" s="24" t="s">
        <v>45</v>
      </c>
    </row>
    <row r="13" spans="1:5" ht="15" customHeight="1" x14ac:dyDescent="0.3">
      <c r="B13" s="41" t="s">
        <v>58</v>
      </c>
      <c r="C13" s="45">
        <v>10000</v>
      </c>
      <c r="E13" s="24" t="s">
        <v>60</v>
      </c>
    </row>
    <row r="14" spans="1:5" ht="15" customHeight="1" x14ac:dyDescent="0.3">
      <c r="B14" s="41" t="s">
        <v>59</v>
      </c>
      <c r="C14" s="45">
        <v>1000</v>
      </c>
      <c r="E14" s="24" t="s">
        <v>44</v>
      </c>
    </row>
    <row r="15" spans="1:5" ht="15" customHeight="1" x14ac:dyDescent="0.3">
      <c r="B15" s="43"/>
      <c r="C15" s="52"/>
      <c r="E15" s="24"/>
    </row>
    <row r="16" spans="1:5" ht="15" customHeight="1" thickBot="1" x14ac:dyDescent="0.35">
      <c r="B16" s="41" t="s">
        <v>37</v>
      </c>
      <c r="C16" s="59">
        <f>C8+C9+C10-C11+C12</f>
        <v>85000</v>
      </c>
      <c r="E16" s="24"/>
    </row>
    <row r="17" spans="2:5" ht="15" customHeight="1" thickTop="1" x14ac:dyDescent="0.3">
      <c r="B17" s="43"/>
      <c r="C17" s="52"/>
      <c r="E17" s="24"/>
    </row>
    <row r="18" spans="2:5" ht="15" customHeight="1" x14ac:dyDescent="0.3">
      <c r="B18" s="41" t="s">
        <v>38</v>
      </c>
      <c r="C18" s="51">
        <f>(C8+C9+C10-C11)/C6*C7</f>
        <v>912500</v>
      </c>
      <c r="E18" s="24"/>
    </row>
    <row r="19" spans="2:5" ht="15" customHeight="1" x14ac:dyDescent="0.3">
      <c r="B19" s="44" t="s">
        <v>36</v>
      </c>
      <c r="C19" s="46">
        <f>C12+C13</f>
        <v>20000</v>
      </c>
    </row>
    <row r="20" spans="2:5" ht="15" customHeight="1" x14ac:dyDescent="0.3">
      <c r="B20" s="44" t="s">
        <v>39</v>
      </c>
      <c r="C20" s="46">
        <f>C18+C19</f>
        <v>932500</v>
      </c>
    </row>
    <row r="21" spans="2:5" ht="15" customHeight="1" x14ac:dyDescent="0.25">
      <c r="B21" s="8"/>
      <c r="C21" s="9"/>
    </row>
    <row r="22" spans="2:5" ht="15" hidden="1" customHeight="1" x14ac:dyDescent="0.25">
      <c r="B22" s="49" t="s">
        <v>61</v>
      </c>
      <c r="C22" s="50">
        <f>C20</f>
        <v>932500</v>
      </c>
    </row>
    <row r="23" spans="2:5" ht="15" hidden="1" customHeight="1" x14ac:dyDescent="0.25">
      <c r="B23" s="49" t="s">
        <v>63</v>
      </c>
      <c r="C23" s="50">
        <f>LOOKUP(C22,Tax_Tables!B7:B10,Tax_Tables!C7:C10)</f>
        <v>47500</v>
      </c>
    </row>
    <row r="24" spans="2:5" ht="15" hidden="1" customHeight="1" x14ac:dyDescent="0.25">
      <c r="B24" s="49" t="s">
        <v>30</v>
      </c>
      <c r="C24" s="50">
        <f>LOOKUP(C22,Tax_Tables!B7:B10,Tax_Tables!D7:D10)</f>
        <v>0.33</v>
      </c>
    </row>
    <row r="25" spans="2:5" ht="15" hidden="1" customHeight="1" x14ac:dyDescent="0.25">
      <c r="B25" s="49" t="s">
        <v>64</v>
      </c>
      <c r="C25" s="50">
        <f>LOOKUP(C22,Tax_Tables!B7:B10,Tax_Tables!E7:E10)</f>
        <v>200000</v>
      </c>
    </row>
    <row r="26" spans="2:5" ht="15" hidden="1" customHeight="1" x14ac:dyDescent="0.25">
      <c r="B26" s="49" t="s">
        <v>65</v>
      </c>
      <c r="C26" s="50">
        <f>(C22-C25)*C24+C23</f>
        <v>289225</v>
      </c>
    </row>
    <row r="27" spans="2:5" ht="15" hidden="1" customHeight="1" x14ac:dyDescent="0.25">
      <c r="B27" s="49"/>
      <c r="C27" s="50"/>
    </row>
    <row r="28" spans="2:5" ht="15" hidden="1" customHeight="1" x14ac:dyDescent="0.25">
      <c r="B28" s="49" t="s">
        <v>62</v>
      </c>
      <c r="C28" s="50">
        <f>C18</f>
        <v>912500</v>
      </c>
    </row>
    <row r="29" spans="2:5" ht="15" hidden="1" customHeight="1" x14ac:dyDescent="0.25">
      <c r="B29" s="49" t="s">
        <v>63</v>
      </c>
      <c r="C29" s="50">
        <f>LOOKUP(C28,Tax_Tables!B7:B10,Tax_Tables!C7:C10)</f>
        <v>47500</v>
      </c>
    </row>
    <row r="30" spans="2:5" ht="15" hidden="1" customHeight="1" x14ac:dyDescent="0.25">
      <c r="B30" s="49" t="s">
        <v>30</v>
      </c>
      <c r="C30" s="50">
        <f>LOOKUP(C28,Tax_Tables!B7:B10,Tax_Tables!D7:D10)</f>
        <v>0.33</v>
      </c>
    </row>
    <row r="31" spans="2:5" ht="15" hidden="1" customHeight="1" x14ac:dyDescent="0.25">
      <c r="B31" s="49" t="s">
        <v>64</v>
      </c>
      <c r="C31" s="50">
        <f>LOOKUP(C28,Tax_Tables!B7:B10,Tax_Tables!E7:E10)</f>
        <v>200000</v>
      </c>
    </row>
    <row r="32" spans="2:5" ht="15" hidden="1" customHeight="1" x14ac:dyDescent="0.25">
      <c r="B32" s="49" t="s">
        <v>66</v>
      </c>
      <c r="C32" s="50">
        <f>(C28-C31)*C30+C29</f>
        <v>282625</v>
      </c>
    </row>
    <row r="33" spans="1:5" ht="15" hidden="1" customHeight="1" x14ac:dyDescent="0.25">
      <c r="B33" s="49"/>
      <c r="C33" s="50"/>
    </row>
    <row r="34" spans="1:5" ht="15" customHeight="1" thickBot="1" x14ac:dyDescent="0.35">
      <c r="A34" s="60" t="s">
        <v>1</v>
      </c>
      <c r="B34" s="60" t="s">
        <v>2</v>
      </c>
      <c r="C34" s="61">
        <f>C75</f>
        <v>24825.890410958902</v>
      </c>
      <c r="E34" s="2"/>
    </row>
    <row r="35" spans="1:5" ht="15" customHeight="1" x14ac:dyDescent="0.25">
      <c r="B35" s="8"/>
      <c r="C35" s="9"/>
      <c r="E35" s="13"/>
    </row>
    <row r="36" spans="1:5" ht="15" customHeight="1" x14ac:dyDescent="0.25">
      <c r="A36" s="21"/>
      <c r="B36" s="21" t="s">
        <v>3</v>
      </c>
      <c r="C36" s="40"/>
      <c r="E36" s="2"/>
    </row>
    <row r="37" spans="1:5" ht="15" customHeight="1" x14ac:dyDescent="0.25">
      <c r="A37" s="19"/>
      <c r="B37" s="26" t="s">
        <v>40</v>
      </c>
      <c r="C37" s="27"/>
      <c r="E37" s="2"/>
    </row>
    <row r="38" spans="1:5" x14ac:dyDescent="0.25">
      <c r="A38" s="20"/>
      <c r="B38" s="28" t="s">
        <v>41</v>
      </c>
      <c r="C38" s="29">
        <f>C8+C9+C10-C11</f>
        <v>75000</v>
      </c>
      <c r="E38" s="2"/>
    </row>
    <row r="39" spans="1:5" x14ac:dyDescent="0.25">
      <c r="A39" s="20" t="s">
        <v>7</v>
      </c>
      <c r="B39" s="28" t="s">
        <v>68</v>
      </c>
      <c r="C39" s="29">
        <f>C6</f>
        <v>30</v>
      </c>
      <c r="E39" s="2"/>
    </row>
    <row r="40" spans="1:5" x14ac:dyDescent="0.25">
      <c r="A40" s="20" t="s">
        <v>6</v>
      </c>
      <c r="B40" s="28" t="s">
        <v>67</v>
      </c>
      <c r="C40" s="29">
        <f>C7</f>
        <v>365</v>
      </c>
      <c r="E40" s="2"/>
    </row>
    <row r="41" spans="1:5" x14ac:dyDescent="0.25">
      <c r="A41" s="20" t="s">
        <v>1</v>
      </c>
      <c r="B41" s="28" t="s">
        <v>42</v>
      </c>
      <c r="C41" s="29">
        <f>C38/C39*C40</f>
        <v>912500</v>
      </c>
      <c r="E41" s="2"/>
    </row>
    <row r="42" spans="1:5" x14ac:dyDescent="0.25">
      <c r="A42" s="20"/>
      <c r="B42" s="32" t="s">
        <v>8</v>
      </c>
      <c r="C42" s="27"/>
      <c r="E42" s="2"/>
    </row>
    <row r="43" spans="1:5" x14ac:dyDescent="0.25">
      <c r="A43" s="20" t="s">
        <v>5</v>
      </c>
      <c r="B43" s="28" t="s">
        <v>9</v>
      </c>
      <c r="C43" s="29">
        <f>LOOKUP(C41,Tax_Tables!B7:B10,Tax_Tables!E7:E10)</f>
        <v>200000</v>
      </c>
      <c r="E43" s="12"/>
    </row>
    <row r="44" spans="1:5" x14ac:dyDescent="0.25">
      <c r="A44" s="20" t="s">
        <v>6</v>
      </c>
      <c r="B44" s="28" t="s">
        <v>10</v>
      </c>
      <c r="C44" s="29">
        <f>LOOKUP(C41,Tax_Tables!B7:B10,Tax_Tables!D7:D10)</f>
        <v>0.33</v>
      </c>
    </row>
    <row r="45" spans="1:5" x14ac:dyDescent="0.25">
      <c r="A45" s="20" t="s">
        <v>4</v>
      </c>
      <c r="B45" s="28" t="s">
        <v>11</v>
      </c>
      <c r="C45" s="29">
        <f>LOOKUP(C41,Tax_Tables!B7:B10,Tax_Tables!C7:C10)</f>
        <v>47500</v>
      </c>
    </row>
    <row r="46" spans="1:5" x14ac:dyDescent="0.25">
      <c r="A46" s="20" t="s">
        <v>1</v>
      </c>
      <c r="B46" s="28" t="s">
        <v>69</v>
      </c>
      <c r="C46" s="29">
        <f>(C41-C43)*C44+C45</f>
        <v>282625</v>
      </c>
    </row>
    <row r="47" spans="1:5" hidden="1" x14ac:dyDescent="0.25">
      <c r="A47" s="63"/>
      <c r="B47" s="64" t="s">
        <v>72</v>
      </c>
      <c r="C47" s="67">
        <f>IF(C5&lt;60,1,0)</f>
        <v>1</v>
      </c>
    </row>
    <row r="48" spans="1:5" hidden="1" x14ac:dyDescent="0.25">
      <c r="A48" s="63"/>
      <c r="B48" s="64" t="s">
        <v>73</v>
      </c>
      <c r="C48" s="67">
        <f>IF(C47=1,8200,(8200+2700))</f>
        <v>8200</v>
      </c>
    </row>
    <row r="49" spans="1:5" x14ac:dyDescent="0.25">
      <c r="A49" s="20" t="s">
        <v>5</v>
      </c>
      <c r="B49" s="28" t="s">
        <v>70</v>
      </c>
      <c r="C49" s="66">
        <f>C48</f>
        <v>8200</v>
      </c>
    </row>
    <row r="50" spans="1:5" hidden="1" x14ac:dyDescent="0.25">
      <c r="A50" s="63"/>
      <c r="B50" s="64" t="s">
        <v>74</v>
      </c>
      <c r="C50" s="65">
        <f>C13*10/100</f>
        <v>1000</v>
      </c>
    </row>
    <row r="51" spans="1:5" hidden="1" x14ac:dyDescent="0.25">
      <c r="A51" s="63"/>
      <c r="B51" s="64" t="s">
        <v>76</v>
      </c>
      <c r="C51" s="65">
        <v>360</v>
      </c>
    </row>
    <row r="52" spans="1:5" hidden="1" x14ac:dyDescent="0.25">
      <c r="A52" s="63"/>
      <c r="B52" s="64" t="s">
        <v>75</v>
      </c>
      <c r="C52" s="65">
        <f>IF(C50&gt;C51,C51,C50)</f>
        <v>360</v>
      </c>
    </row>
    <row r="53" spans="1:5" x14ac:dyDescent="0.25">
      <c r="A53" s="20" t="s">
        <v>5</v>
      </c>
      <c r="B53" s="28" t="s">
        <v>71</v>
      </c>
      <c r="C53" s="66">
        <f>C52</f>
        <v>360</v>
      </c>
    </row>
    <row r="54" spans="1:5" x14ac:dyDescent="0.25">
      <c r="A54" s="20" t="s">
        <v>1</v>
      </c>
      <c r="B54" s="28" t="s">
        <v>77</v>
      </c>
      <c r="C54" s="66">
        <f>C46-C49-C53</f>
        <v>274065</v>
      </c>
    </row>
    <row r="55" spans="1:5" x14ac:dyDescent="0.25">
      <c r="A55" s="20" t="s">
        <v>7</v>
      </c>
      <c r="B55" s="28" t="s">
        <v>67</v>
      </c>
      <c r="C55" s="29">
        <f>C7</f>
        <v>365</v>
      </c>
    </row>
    <row r="56" spans="1:5" x14ac:dyDescent="0.25">
      <c r="A56" s="20" t="s">
        <v>6</v>
      </c>
      <c r="B56" s="28" t="s">
        <v>68</v>
      </c>
      <c r="C56" s="30">
        <f>C6</f>
        <v>30</v>
      </c>
      <c r="E56" s="10"/>
    </row>
    <row r="57" spans="1:5" x14ac:dyDescent="0.25">
      <c r="A57" s="20" t="s">
        <v>1</v>
      </c>
      <c r="B57" s="28" t="s">
        <v>12</v>
      </c>
      <c r="C57" s="31">
        <f>C54/C55*C56</f>
        <v>22525.890410958902</v>
      </c>
    </row>
    <row r="58" spans="1:5" x14ac:dyDescent="0.25">
      <c r="A58" s="20"/>
      <c r="B58" s="33" t="s">
        <v>13</v>
      </c>
      <c r="C58" s="27"/>
    </row>
    <row r="59" spans="1:5" x14ac:dyDescent="0.25">
      <c r="A59" s="20"/>
      <c r="B59" s="28" t="s">
        <v>14</v>
      </c>
      <c r="C59" s="29">
        <f>C41</f>
        <v>912500</v>
      </c>
    </row>
    <row r="60" spans="1:5" x14ac:dyDescent="0.25">
      <c r="A60" s="20" t="s">
        <v>4</v>
      </c>
      <c r="B60" s="28" t="s">
        <v>15</v>
      </c>
      <c r="C60" s="29">
        <f>C12</f>
        <v>10000</v>
      </c>
    </row>
    <row r="61" spans="1:5" x14ac:dyDescent="0.25">
      <c r="A61" s="20" t="s">
        <v>1</v>
      </c>
      <c r="B61" s="28" t="s">
        <v>16</v>
      </c>
      <c r="C61" s="31">
        <f>SUM(C59:C60)</f>
        <v>922500</v>
      </c>
    </row>
    <row r="62" spans="1:5" x14ac:dyDescent="0.25">
      <c r="A62" s="20"/>
      <c r="B62" s="32" t="s">
        <v>17</v>
      </c>
      <c r="C62" s="27"/>
    </row>
    <row r="63" spans="1:5" x14ac:dyDescent="0.25">
      <c r="A63" s="20" t="s">
        <v>5</v>
      </c>
      <c r="B63" s="28" t="s">
        <v>18</v>
      </c>
      <c r="C63" s="29">
        <f>LOOKUP(C61,Tax_Tables!B7:B10,Tax_Tables!E7:E10)</f>
        <v>200000</v>
      </c>
    </row>
    <row r="64" spans="1:5" x14ac:dyDescent="0.25">
      <c r="A64" s="20" t="s">
        <v>6</v>
      </c>
      <c r="B64" s="28" t="s">
        <v>10</v>
      </c>
      <c r="C64" s="29">
        <f>LOOKUP(C61,Tax_Tables!B7:B10,Tax_Tables!D7:D10)</f>
        <v>0.33</v>
      </c>
    </row>
    <row r="65" spans="1:5" x14ac:dyDescent="0.25">
      <c r="A65" s="20" t="s">
        <v>4</v>
      </c>
      <c r="B65" s="28" t="s">
        <v>19</v>
      </c>
      <c r="C65" s="29">
        <f>LOOKUP(C61,Tax_Tables!B7:B10,Tax_Tables!C7:C10)</f>
        <v>47500</v>
      </c>
    </row>
    <row r="66" spans="1:5" x14ac:dyDescent="0.25">
      <c r="A66" s="20" t="s">
        <v>1</v>
      </c>
      <c r="B66" s="28" t="s">
        <v>78</v>
      </c>
      <c r="C66" s="29">
        <f>(C61-C63)*C64+C65</f>
        <v>285925</v>
      </c>
      <c r="E66" s="2"/>
    </row>
    <row r="67" spans="1:5" x14ac:dyDescent="0.25">
      <c r="A67" s="20" t="s">
        <v>5</v>
      </c>
      <c r="B67" s="28" t="s">
        <v>70</v>
      </c>
      <c r="C67" s="29">
        <f>C49</f>
        <v>8200</v>
      </c>
      <c r="E67" s="2"/>
    </row>
    <row r="68" spans="1:5" x14ac:dyDescent="0.25">
      <c r="A68" s="20" t="s">
        <v>5</v>
      </c>
      <c r="B68" s="28" t="s">
        <v>71</v>
      </c>
      <c r="C68" s="29">
        <f>C53</f>
        <v>360</v>
      </c>
      <c r="E68" s="2"/>
    </row>
    <row r="69" spans="1:5" x14ac:dyDescent="0.25">
      <c r="A69" s="20" t="s">
        <v>1</v>
      </c>
      <c r="B69" s="28" t="s">
        <v>79</v>
      </c>
      <c r="C69" s="29">
        <f>C66-C67-C68</f>
        <v>277365</v>
      </c>
      <c r="E69" s="2"/>
    </row>
    <row r="70" spans="1:5" x14ac:dyDescent="0.25">
      <c r="A70" s="20" t="s">
        <v>5</v>
      </c>
      <c r="B70" s="28" t="s">
        <v>20</v>
      </c>
      <c r="C70" s="29">
        <f>C54</f>
        <v>274065</v>
      </c>
      <c r="E70" s="2"/>
    </row>
    <row r="71" spans="1:5" x14ac:dyDescent="0.25">
      <c r="A71" s="20" t="s">
        <v>1</v>
      </c>
      <c r="B71" s="28" t="s">
        <v>21</v>
      </c>
      <c r="C71" s="31">
        <f>C69-C70</f>
        <v>3300</v>
      </c>
      <c r="E71" s="2"/>
    </row>
    <row r="72" spans="1:5" x14ac:dyDescent="0.25">
      <c r="A72" s="21" t="s">
        <v>4</v>
      </c>
      <c r="B72" s="28" t="s">
        <v>12</v>
      </c>
      <c r="C72" s="29">
        <f>C57</f>
        <v>22525.890410958902</v>
      </c>
    </row>
    <row r="73" spans="1:5" x14ac:dyDescent="0.25">
      <c r="A73" s="22" t="s">
        <v>1</v>
      </c>
      <c r="B73" s="36" t="s">
        <v>22</v>
      </c>
      <c r="C73" s="37">
        <f>C71+C72</f>
        <v>25825.890410958902</v>
      </c>
      <c r="E73" s="2"/>
    </row>
    <row r="74" spans="1:5" x14ac:dyDescent="0.25">
      <c r="A74" s="20" t="s">
        <v>5</v>
      </c>
      <c r="B74" s="28" t="s">
        <v>43</v>
      </c>
      <c r="C74" s="38">
        <f>C14</f>
        <v>1000</v>
      </c>
      <c r="E74" s="2"/>
    </row>
    <row r="75" spans="1:5" ht="12.6" thickBot="1" x14ac:dyDescent="0.3">
      <c r="A75" s="20" t="s">
        <v>1</v>
      </c>
      <c r="B75" s="33" t="s">
        <v>2</v>
      </c>
      <c r="C75" s="39">
        <f>IF((C73-C74)&lt;0,0,(C73-C74))</f>
        <v>24825.890410958902</v>
      </c>
      <c r="E75" s="2"/>
    </row>
    <row r="76" spans="1:5" ht="12.6" thickTop="1" x14ac:dyDescent="0.25">
      <c r="E76" s="2"/>
    </row>
    <row r="78" spans="1:5" x14ac:dyDescent="0.25">
      <c r="A78" s="25" t="s">
        <v>23</v>
      </c>
      <c r="B78" s="34"/>
      <c r="C78" s="35"/>
      <c r="D78" s="34"/>
      <c r="E78" s="18"/>
    </row>
    <row r="79" spans="1:5" ht="22.2" customHeight="1" x14ac:dyDescent="0.2">
      <c r="A79" s="56" t="s">
        <v>24</v>
      </c>
      <c r="B79" s="56"/>
      <c r="C79" s="56"/>
      <c r="D79" s="56"/>
      <c r="E79" s="56"/>
    </row>
    <row r="80" spans="1:5" x14ac:dyDescent="0.25">
      <c r="A80" s="25" t="s">
        <v>25</v>
      </c>
      <c r="B80" s="34"/>
      <c r="C80" s="35"/>
      <c r="D80" s="34"/>
      <c r="E80" s="18"/>
    </row>
    <row r="81" spans="1:5" x14ac:dyDescent="0.25">
      <c r="A81" s="25" t="s">
        <v>26</v>
      </c>
      <c r="B81" s="34"/>
      <c r="C81" s="35"/>
      <c r="D81" s="34"/>
      <c r="E81" s="18"/>
    </row>
    <row r="82" spans="1:5" x14ac:dyDescent="0.25">
      <c r="A82" s="25" t="s">
        <v>27</v>
      </c>
      <c r="B82" s="34"/>
      <c r="C82" s="35"/>
      <c r="D82" s="34"/>
      <c r="E82" s="18"/>
    </row>
    <row r="85" spans="1:5" hidden="1" x14ac:dyDescent="0.25"/>
    <row r="86" spans="1:5" hidden="1" x14ac:dyDescent="0.25"/>
    <row r="87" spans="1:5" hidden="1" x14ac:dyDescent="0.25"/>
    <row r="88" spans="1:5" hidden="1" x14ac:dyDescent="0.25"/>
    <row r="89" spans="1:5" hidden="1" x14ac:dyDescent="0.25"/>
    <row r="90" spans="1:5" hidden="1" x14ac:dyDescent="0.25"/>
    <row r="91" spans="1:5" hidden="1" x14ac:dyDescent="0.25"/>
    <row r="92" spans="1:5" hidden="1" x14ac:dyDescent="0.25"/>
    <row r="93" spans="1:5" hidden="1" x14ac:dyDescent="0.25"/>
    <row r="94" spans="1:5" hidden="1" x14ac:dyDescent="0.25"/>
    <row r="95" spans="1:5" hidden="1" x14ac:dyDescent="0.25"/>
    <row r="96" spans="1:5" hidden="1" x14ac:dyDescent="0.25"/>
    <row r="97" hidden="1" x14ac:dyDescent="0.25"/>
    <row r="98" hidden="1" x14ac:dyDescent="0.25"/>
    <row r="99" hidden="1" x14ac:dyDescent="0.25"/>
    <row r="100" hidden="1" x14ac:dyDescent="0.25"/>
  </sheetData>
  <sheetProtection algorithmName="SHA-512" hashValue="HPerAQOzZGkoHoo9SzJhjnjlVDXLw6T3E8cbYXszlV39rxmbWY73wK5cLRGHgMPIodQGMrGxrz+TebJod5dHDA==" saltValue="SOybR2R1XNr1p8jZTzgoAw==" spinCount="100000" sheet="1" selectLockedCells="1"/>
  <mergeCells count="2">
    <mergeCell ref="A2:C2"/>
    <mergeCell ref="A79:E79"/>
  </mergeCells>
  <pageMargins left="0.7" right="0.7" top="0.55833333333333335" bottom="0.75" header="0.3" footer="0.3"/>
  <pageSetup paperSize="9" scale="61"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8A5D-37F3-4D94-974D-56D6F2878299}">
  <dimension ref="A1:A2"/>
  <sheetViews>
    <sheetView workbookViewId="0">
      <selection activeCell="D11" sqref="D11"/>
    </sheetView>
  </sheetViews>
  <sheetFormatPr defaultRowHeight="13.2" x14ac:dyDescent="0.25"/>
  <sheetData>
    <row r="1" spans="1:1" x14ac:dyDescent="0.25">
      <c r="A1" t="s">
        <v>34</v>
      </c>
    </row>
    <row r="2" spans="1:1" x14ac:dyDescent="0.25">
      <c r="A2" t="s">
        <v>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26"/>
  <sheetViews>
    <sheetView showGridLines="0" showRowColHeaders="0" zoomScaleNormal="100" workbookViewId="0">
      <selection activeCell="E20" sqref="E20"/>
    </sheetView>
  </sheetViews>
  <sheetFormatPr defaultColWidth="0" defaultRowHeight="10.199999999999999" zeroHeight="1" x14ac:dyDescent="0.2"/>
  <cols>
    <col min="1" max="1" width="2.109375" style="2" customWidth="1"/>
    <col min="2" max="2" width="16.88671875" style="2" bestFit="1" customWidth="1"/>
    <col min="3" max="3" width="13.109375" style="2" bestFit="1" customWidth="1"/>
    <col min="4" max="4" width="8.44140625" style="2" customWidth="1"/>
    <col min="5" max="5" width="15.6640625" style="2" customWidth="1"/>
    <col min="6" max="6" width="5.109375" style="2" customWidth="1"/>
    <col min="7" max="10" width="0" style="2" hidden="1" customWidth="1"/>
    <col min="11" max="11" width="0" style="2" hidden="1"/>
    <col min="12" max="16384" width="40" style="2" hidden="1"/>
  </cols>
  <sheetData>
    <row r="1" spans="2:5" x14ac:dyDescent="0.2"/>
    <row r="2" spans="2:5" x14ac:dyDescent="0.2"/>
    <row r="3" spans="2:5" x14ac:dyDescent="0.2"/>
    <row r="4" spans="2:5" x14ac:dyDescent="0.2"/>
    <row r="5" spans="2:5" x14ac:dyDescent="0.2">
      <c r="B5" s="1" t="s">
        <v>49</v>
      </c>
    </row>
    <row r="6" spans="2:5" s="1" customFormat="1" x14ac:dyDescent="0.2">
      <c r="B6" s="14" t="s">
        <v>28</v>
      </c>
      <c r="C6" s="14" t="s">
        <v>29</v>
      </c>
      <c r="D6" s="14" t="s">
        <v>30</v>
      </c>
      <c r="E6" s="14" t="s">
        <v>31</v>
      </c>
    </row>
    <row r="7" spans="2:5" x14ac:dyDescent="0.2">
      <c r="B7" s="3">
        <v>0</v>
      </c>
      <c r="C7" s="3">
        <v>0</v>
      </c>
      <c r="D7" s="48">
        <v>0.2</v>
      </c>
      <c r="E7" s="3">
        <v>0</v>
      </c>
    </row>
    <row r="8" spans="2:5" x14ac:dyDescent="0.2">
      <c r="B8" s="15">
        <v>100001</v>
      </c>
      <c r="C8" s="3">
        <v>20000</v>
      </c>
      <c r="D8" s="48">
        <v>0.25</v>
      </c>
      <c r="E8" s="15">
        <v>100000</v>
      </c>
    </row>
    <row r="9" spans="2:5" x14ac:dyDescent="0.2">
      <c r="B9" s="15">
        <v>150001</v>
      </c>
      <c r="C9" s="3">
        <v>32500</v>
      </c>
      <c r="D9" s="48">
        <v>0.3</v>
      </c>
      <c r="E9" s="15">
        <v>150000</v>
      </c>
    </row>
    <row r="10" spans="2:5" x14ac:dyDescent="0.2">
      <c r="B10" s="15">
        <v>200001</v>
      </c>
      <c r="C10" s="3">
        <v>47500</v>
      </c>
      <c r="D10" s="48">
        <v>0.33</v>
      </c>
      <c r="E10" s="15">
        <v>200000</v>
      </c>
    </row>
    <row r="11" spans="2:5" x14ac:dyDescent="0.2">
      <c r="B11" s="47"/>
      <c r="C11" s="47"/>
      <c r="D11" s="47"/>
      <c r="E11" s="47"/>
    </row>
    <row r="12" spans="2:5" hidden="1" x14ac:dyDescent="0.2"/>
    <row r="13" spans="2:5" hidden="1" x14ac:dyDescent="0.2"/>
    <row r="14" spans="2:5" hidden="1" x14ac:dyDescent="0.2"/>
    <row r="15" spans="2:5" hidden="1" x14ac:dyDescent="0.2"/>
    <row r="16" spans="2:5" hidden="1" x14ac:dyDescent="0.2"/>
    <row r="17" spans="2:5" hidden="1" x14ac:dyDescent="0.2"/>
    <row r="18" spans="2:5" x14ac:dyDescent="0.2">
      <c r="B18" s="1" t="s">
        <v>83</v>
      </c>
    </row>
    <row r="19" spans="2:5" x14ac:dyDescent="0.2">
      <c r="B19" s="1" t="s">
        <v>70</v>
      </c>
    </row>
    <row r="20" spans="2:5" x14ac:dyDescent="0.2">
      <c r="B20" s="3" t="s">
        <v>84</v>
      </c>
      <c r="C20" s="3">
        <v>8200</v>
      </c>
    </row>
    <row r="21" spans="2:5" x14ac:dyDescent="0.2">
      <c r="B21" s="3" t="s">
        <v>86</v>
      </c>
      <c r="C21" s="3">
        <v>10900</v>
      </c>
    </row>
    <row r="22" spans="2:5" x14ac:dyDescent="0.2"/>
    <row r="23" spans="2:5" x14ac:dyDescent="0.2">
      <c r="B23" s="1" t="s">
        <v>71</v>
      </c>
    </row>
    <row r="24" spans="2:5" x14ac:dyDescent="0.2">
      <c r="B24" s="3" t="s">
        <v>85</v>
      </c>
      <c r="C24" s="3"/>
      <c r="D24" s="3"/>
      <c r="E24" s="3"/>
    </row>
    <row r="25" spans="2:5" x14ac:dyDescent="0.2"/>
    <row r="26" spans="2:5" x14ac:dyDescent="0.2"/>
  </sheetData>
  <sheetProtection algorithmName="SHA-512" hashValue="7/06P8s+Fy5mkXyVBB2kilEAFNk8rffH1MZdgnbWb7LCXm1T/bIXCS9ImcLI1E86PyNyuMB5PT0SsaLh/MK+hQ==" saltValue="IwvYCz3K+J9eOICZZ7Zx1g==" spinCount="100000" sheet="1" selectLockedCell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3.2" x14ac:dyDescent="0.25"/>
  <sheetData>
    <row r="1" spans="1:2" x14ac:dyDescent="0.25">
      <c r="A1" t="s">
        <v>32</v>
      </c>
      <c r="B1" s="17">
        <v>20</v>
      </c>
    </row>
    <row r="2" spans="1:2" x14ac:dyDescent="0.25">
      <c r="A2" t="s">
        <v>33</v>
      </c>
      <c r="B2" s="17">
        <v>80</v>
      </c>
    </row>
    <row r="3" spans="1:2" x14ac:dyDescent="0.25">
      <c r="B3" s="17">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2.xml><?xml version="1.0" encoding="utf-8"?>
<ds:datastoreItem xmlns:ds="http://schemas.openxmlformats.org/officeDocument/2006/customXml" ds:itemID="{6DFDF505-AC7B-42F0-B4AF-214877F557E0}">
  <ds:schemaRefs>
    <ds:schemaRef ds:uri="http://schemas.openxmlformats.org/package/2006/metadata/core-properties"/>
    <ds:schemaRef ds:uri="http://purl.org/dc/terms/"/>
    <ds:schemaRef ds:uri="71037282-4172-42af-8e02-c41ee92b0631"/>
    <ds:schemaRef ds:uri="http://schemas.microsoft.com/office/2006/documentManagement/types"/>
    <ds:schemaRef ds:uri="http://schemas.microsoft.com/office/2006/metadata/properties"/>
    <ds:schemaRef ds:uri="http://purl.org/dc/elements/1.1/"/>
    <ds:schemaRef ds:uri="http://schemas.microsoft.com/sharepoint/v3"/>
    <ds:schemaRef ds:uri="http://schemas.microsoft.com/office/infopath/2007/PartnerControls"/>
    <ds:schemaRef ds:uri="20291ebb-8fd5-4a4a-b5a6-ec5249e68ab7"/>
    <ds:schemaRef ds:uri="http://www.w3.org/XML/1998/namespace"/>
    <ds:schemaRef ds:uri="http://purl.org/dc/dcmitype/"/>
  </ds:schemaRefs>
</ds:datastoreItem>
</file>

<file path=customXml/itemProps3.xml><?xml version="1.0" encoding="utf-8"?>
<ds:datastoreItem xmlns:ds="http://schemas.openxmlformats.org/officeDocument/2006/customXml" ds:itemID="{86FF5193-8C5B-470C-BACD-CB93C63E5F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159BC2A-8180-4C32-A69B-6F99E0E59E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YTD Tax Calc</vt:lpstr>
      <vt:lpstr>Sheet1</vt:lpstr>
      <vt:lpstr>Tax_Tables</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Strydom, Ania</cp:lastModifiedBy>
  <cp:revision/>
  <cp:lastPrinted>2020-06-23T11:10:53Z</cp:lastPrinted>
  <dcterms:created xsi:type="dcterms:W3CDTF">2005-03-03T11:13:30Z</dcterms:created>
  <dcterms:modified xsi:type="dcterms:W3CDTF">2020-07-08T13:49:14Z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