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codeName="ThisWorkbook" defaultThemeVersion="124226"/>
  <mc:AlternateContent xmlns:mc="http://schemas.openxmlformats.org/markup-compatibility/2006">
    <mc:Choice Requires="x15">
      <x15ac:absPath xmlns:x15ac="http://schemas.microsoft.com/office/spreadsheetml/2010/11/ac" url="C:\Users\ania.louw\Desktop\"/>
    </mc:Choice>
  </mc:AlternateContent>
  <xr:revisionPtr revIDLastSave="0" documentId="8_{2C0BFA60-C842-41AB-9B3D-D6CAB625B2E3}" xr6:coauthVersionLast="45" xr6:coauthVersionMax="45" xr10:uidLastSave="{00000000-0000-0000-0000-000000000000}"/>
  <bookViews>
    <workbookView xWindow="-108" yWindow="-108" windowWidth="23256" windowHeight="12576" tabRatio="835" xr2:uid="{00000000-000D-0000-FFFF-FFFF00000000}"/>
  </bookViews>
  <sheets>
    <sheet name="YTD Tax Calc" sheetId="9" r:id="rId1"/>
    <sheet name="Sheet1" sheetId="18" state="hidden" r:id="rId2"/>
    <sheet name="Tax_Tables" sheetId="14" r:id="rId3"/>
    <sheet name="LookUp List" sheetId="17" state="hidden" r:id="rId4"/>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7" i="9" l="1"/>
  <c r="C48" i="9" s="1"/>
  <c r="C60" i="9"/>
  <c r="C50" i="9"/>
  <c r="C52" i="9" s="1"/>
  <c r="C53" i="9" s="1"/>
  <c r="C68" i="9" s="1"/>
  <c r="C74" i="9"/>
  <c r="C56" i="9"/>
  <c r="C55" i="9"/>
  <c r="C18" i="9"/>
  <c r="C28" i="9" s="1"/>
  <c r="C40" i="9"/>
  <c r="C39" i="9"/>
  <c r="C16" i="9"/>
  <c r="C38" i="9"/>
  <c r="C49" i="9" l="1"/>
  <c r="C67" i="9" s="1"/>
  <c r="C41" i="9"/>
  <c r="C44" i="9" l="1"/>
  <c r="C59" i="9"/>
  <c r="C45" i="9"/>
  <c r="C43" i="9"/>
  <c r="C46" i="9" l="1"/>
  <c r="C54" i="9" s="1"/>
  <c r="C57" i="9" l="1"/>
  <c r="C70" i="9"/>
  <c r="C19" i="9" l="1"/>
  <c r="C61" i="9" l="1"/>
  <c r="C63" i="9" l="1"/>
  <c r="C65" i="9"/>
  <c r="C64" i="9"/>
  <c r="C31" i="9"/>
  <c r="C20" i="9"/>
  <c r="C22" i="9" s="1"/>
  <c r="C66" i="9" l="1"/>
  <c r="C69" i="9" s="1"/>
  <c r="C71" i="9" s="1"/>
  <c r="C29" i="9"/>
  <c r="C30" i="9"/>
  <c r="C32" i="9" l="1"/>
  <c r="C24" i="9"/>
  <c r="C25" i="9"/>
  <c r="C23" i="9"/>
  <c r="C26" i="9" l="1"/>
  <c r="C72" i="9" l="1"/>
  <c r="C73" i="9" l="1"/>
  <c r="C75" i="9" s="1"/>
  <c r="C34" i="9" s="1"/>
</calcChain>
</file>

<file path=xl/sharedStrings.xml><?xml version="1.0" encoding="utf-8"?>
<sst xmlns="http://schemas.openxmlformats.org/spreadsheetml/2006/main" count="124" uniqueCount="87">
  <si>
    <r>
      <rPr>
        <i/>
        <sz val="10"/>
        <color theme="0" tint="-0.249977111117893"/>
        <rFont val="Arial"/>
        <family val="2"/>
      </rPr>
      <t>Notes</t>
    </r>
    <r>
      <rPr>
        <i/>
        <sz val="10"/>
        <color rgb="FF63666A"/>
        <rFont val="Arial"/>
        <family val="2"/>
      </rPr>
      <t xml:space="preserve">
</t>
    </r>
  </si>
  <si>
    <t>=</t>
  </si>
  <si>
    <t>PAYE due in this period</t>
  </si>
  <si>
    <t>Calculation Detail</t>
  </si>
  <si>
    <t>+</t>
  </si>
  <si>
    <t>-</t>
  </si>
  <si>
    <t>x</t>
  </si>
  <si>
    <t>/</t>
  </si>
  <si>
    <t xml:space="preserve">Calculate PAYE According to Statutory Tables </t>
  </si>
  <si>
    <t>Lower bracket in statutory rates</t>
  </si>
  <si>
    <t>Percentage given</t>
  </si>
  <si>
    <t>Given amount</t>
  </si>
  <si>
    <t>PAYE on normal earnings to date</t>
  </si>
  <si>
    <t>PAYE on Periodic Earnings YTD</t>
  </si>
  <si>
    <t>Annualised remuneration (see above)</t>
  </si>
  <si>
    <t>Year-to-date periodic earnings</t>
  </si>
  <si>
    <t>Annualised figure including periodic earnings</t>
  </si>
  <si>
    <t>Calculate PAYE According to Statutory Rates</t>
  </si>
  <si>
    <t>Lower bracket in Statutory tax rates</t>
  </si>
  <si>
    <t>Fixed Amount given</t>
  </si>
  <si>
    <t>Annual PAYE amount on normal earnings</t>
  </si>
  <si>
    <t>PAYE on periodic earnings</t>
  </si>
  <si>
    <t>PAYE calculated for the year</t>
  </si>
  <si>
    <t>DISCLAIMER</t>
  </si>
  <si>
    <t>Although care has been taken with the preparation of this document, Sage South Africa makes no warranties or representations as to the suitability or quality of the documentation or its fitness for any purpose and the client uses this information entirely at own risk.</t>
  </si>
  <si>
    <t>COPYRIGHT NOTICE</t>
  </si>
  <si>
    <t>© Copyright 2020 by Sage South Africa, a division of Sage South Africa (Pty) Ltd hereinafter referred to as “Sage”, under the Copyright Law of the Republic of South Africa.</t>
  </si>
  <si>
    <t>No part of this publication may be reproduced in any form or by any means without the express permission in writing from Sage.</t>
  </si>
  <si>
    <t>Taxable Income</t>
  </si>
  <si>
    <t>Base Amount</t>
  </si>
  <si>
    <t>%</t>
  </si>
  <si>
    <t>Above Amount</t>
  </si>
  <si>
    <t>Yes</t>
  </si>
  <si>
    <t>No</t>
  </si>
  <si>
    <t>Resident</t>
  </si>
  <si>
    <t>Non-resident</t>
  </si>
  <si>
    <t>Periodic income</t>
  </si>
  <si>
    <t>YTD+ taxable remuneration</t>
  </si>
  <si>
    <t>Annualised taxable remuneration (excl. periodic)</t>
  </si>
  <si>
    <t>Annualised taxable remuneration (incl. periodic)</t>
  </si>
  <si>
    <t xml:space="preserve">PAYE on YTD+ rem (excluding periodics) </t>
  </si>
  <si>
    <t>Year to date taxable remuneration</t>
  </si>
  <si>
    <t>annualised taxable remuneration</t>
  </si>
  <si>
    <t xml:space="preserve">Year to date PAYE paid </t>
  </si>
  <si>
    <t>Tax already paid for the year (does not include additional tax)</t>
  </si>
  <si>
    <t>For example annual bonus</t>
  </si>
  <si>
    <r>
      <t xml:space="preserve">Enter the applicable </t>
    </r>
    <r>
      <rPr>
        <b/>
        <sz val="11"/>
        <color rgb="FFFF0000"/>
        <rFont val="Calibri"/>
        <family val="2"/>
        <scheme val="minor"/>
      </rPr>
      <t>Y+</t>
    </r>
    <r>
      <rPr>
        <b/>
        <sz val="11"/>
        <rFont val="Calibri"/>
        <family val="2"/>
        <scheme val="minor"/>
      </rPr>
      <t xml:space="preserve"> values in the</t>
    </r>
    <r>
      <rPr>
        <b/>
        <sz val="11"/>
        <color rgb="FFFF5800"/>
        <rFont val="Calibri"/>
        <family val="2"/>
        <scheme val="minor"/>
      </rPr>
      <t xml:space="preserve"> </t>
    </r>
    <r>
      <rPr>
        <b/>
        <sz val="11"/>
        <color rgb="FF00DC00"/>
        <rFont val="Calibri"/>
        <family val="2"/>
        <scheme val="minor"/>
      </rPr>
      <t>green</t>
    </r>
    <r>
      <rPr>
        <b/>
        <sz val="11"/>
        <rFont val="Calibri"/>
        <family val="2"/>
        <scheme val="minor"/>
      </rPr>
      <t xml:space="preserve"> areas</t>
    </r>
  </si>
  <si>
    <t>YTD/Annual PAYE calculation: Swaziland (July 2019 - June 2020)</t>
  </si>
  <si>
    <t>E</t>
  </si>
  <si>
    <t xml:space="preserve">Annual tax tables </t>
  </si>
  <si>
    <t>Employee age</t>
  </si>
  <si>
    <t>Days in the tax year</t>
  </si>
  <si>
    <t>Enter the number of days in the tax year (365/366)</t>
  </si>
  <si>
    <t>Y+ taxable earnings</t>
  </si>
  <si>
    <t>Y+ taxable fringe benefits</t>
  </si>
  <si>
    <t>Y+ taxable company contributions</t>
  </si>
  <si>
    <t>Y+ tax deductions</t>
  </si>
  <si>
    <t>Y+ periodic earnings</t>
  </si>
  <si>
    <t>Y+ provident fund contributions</t>
  </si>
  <si>
    <t>Y+ tax paid</t>
  </si>
  <si>
    <t>Employee contribution towards approved provident fund (excluding SNPF). Limited rebate will automatically be applied.</t>
  </si>
  <si>
    <t>rem incl periodics</t>
  </si>
  <si>
    <t>rem excl periodics</t>
  </si>
  <si>
    <t>Base amount</t>
  </si>
  <si>
    <t>Over amount</t>
  </si>
  <si>
    <t>Tax on annual rem including periodics</t>
  </si>
  <si>
    <t>Tax on annual rem excluding periodics</t>
  </si>
  <si>
    <t>Days in the tax year (366/365)</t>
  </si>
  <si>
    <t>days worked in the tax year</t>
  </si>
  <si>
    <t>Tax on annual equivalent of normal earnings (excluding rebates)</t>
  </si>
  <si>
    <t>General tax rebate</t>
  </si>
  <si>
    <t>Other rebates</t>
  </si>
  <si>
    <t xml:space="preserve">AGE &lt; 60 </t>
  </si>
  <si>
    <t>REBATE FOR AGE</t>
  </si>
  <si>
    <t>10% of provident fund contribution</t>
  </si>
  <si>
    <t>total rebate</t>
  </si>
  <si>
    <t>Total rebate</t>
  </si>
  <si>
    <t>Tax on annual equivalent</t>
  </si>
  <si>
    <t>PAYE on annual equivalent including periodics (excluding rebates)</t>
  </si>
  <si>
    <t>Tax on Annual equibalent including periodics</t>
  </si>
  <si>
    <t>Employee contribution to SNPF + employee contribution towards approved pension fund (limited to  the statutory limits)</t>
  </si>
  <si>
    <t>Number of days employed</t>
  </si>
  <si>
    <t>Enter the number of days employed during the tax year</t>
  </si>
  <si>
    <t>Rabates</t>
  </si>
  <si>
    <t>younger than 60</t>
  </si>
  <si>
    <t>10% of the amount contributes towards a provident fund limited to E360 per annum</t>
  </si>
  <si>
    <t>60 and 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</si>
</sst>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_ ;_ * \-#,##0_ ;_ * &quot;-&quot;_ ;_ @_ "/>
    <numFmt numFmtId="165" formatCode="_ * #,##0.00_ ;_ * \-#,##0.00_ ;_ * &quot;-&quot;??_ ;_ @_ "/>
    <numFmt numFmtId="166" formatCode="0.0000"/>
    <numFmt numFmtId="167" formatCode="#,##0.00_ ;\-#,##0.00\ "/>
  </numFmts>
  <fonts count="3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i/>
      <sz val="8"/>
      <name val="Arial"/>
      <family val="2"/>
    </font>
    <font>
      <b/>
      <i/>
      <sz val="8"/>
      <name val="Arial"/>
      <family val="2"/>
    </font>
    <font>
      <i/>
      <sz val="10"/>
      <color theme="0" tint="-0.249977111117893"/>
      <name val="Arial"/>
      <family val="2"/>
    </font>
    <font>
      <b/>
      <u/>
      <sz val="9"/>
      <name val="Arial"/>
      <family val="2"/>
    </font>
    <font>
      <b/>
      <u/>
      <sz val="8"/>
      <name val="Arial"/>
      <family val="2"/>
    </font>
    <font>
      <b/>
      <sz val="9"/>
      <name val="Arial"/>
      <family val="2"/>
    </font>
    <font>
      <sz val="10"/>
      <name val="Arial"/>
      <family val="2"/>
    </font>
    <font>
      <i/>
      <sz val="10"/>
      <color rgb="FF63666A"/>
      <name val="Arial"/>
      <family val="2"/>
    </font>
    <font>
      <b/>
      <sz val="9"/>
      <name val="Calibri"/>
      <family val="2"/>
      <scheme val="minor"/>
    </font>
    <font>
      <i/>
      <sz val="9"/>
      <name val="Calibri"/>
      <family val="2"/>
      <scheme val="minor"/>
    </font>
    <font>
      <b/>
      <i/>
      <sz val="9"/>
      <name val="Calibri"/>
      <family val="2"/>
      <scheme val="minor"/>
    </font>
    <font>
      <b/>
      <sz val="10"/>
      <name val="Calibri"/>
      <family val="2"/>
      <scheme val="minor"/>
    </font>
    <font>
      <b/>
      <sz val="9"/>
      <color theme="1"/>
      <name val="Calibri"/>
      <family val="2"/>
      <scheme val="minor"/>
    </font>
    <font>
      <b/>
      <sz val="14"/>
      <color theme="0"/>
      <name val="Calibri"/>
      <family val="2"/>
      <scheme val="minor"/>
    </font>
    <font>
      <sz val="10"/>
      <name val="Calibri"/>
      <family val="2"/>
      <scheme val="minor"/>
    </font>
    <font>
      <b/>
      <sz val="11"/>
      <name val="Calibri"/>
      <family val="2"/>
      <scheme val="minor"/>
    </font>
    <font>
      <b/>
      <sz val="11"/>
      <color rgb="FFFF5800"/>
      <name val="Calibri"/>
      <family val="2"/>
      <scheme val="minor"/>
    </font>
    <font>
      <b/>
      <sz val="11"/>
      <color rgb="FF00DC00"/>
      <name val="Calibri"/>
      <family val="2"/>
      <scheme val="minor"/>
    </font>
    <font>
      <sz val="11"/>
      <name val="Calibri"/>
      <family val="2"/>
      <scheme val="minor"/>
    </font>
    <font>
      <sz val="9"/>
      <name val="Calibri"/>
      <family val="2"/>
      <scheme val="minor"/>
    </font>
    <font>
      <sz val="9"/>
      <color rgb="FF63666A"/>
      <name val="Calibri"/>
      <family val="2"/>
      <scheme val="minor"/>
    </font>
    <font>
      <sz val="9"/>
      <color theme="1"/>
      <name val="Calibri"/>
      <family val="2"/>
      <scheme val="minor"/>
    </font>
    <font>
      <sz val="10"/>
      <name val="Calibri"/>
      <family val="2"/>
    </font>
    <font>
      <b/>
      <sz val="11"/>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00DC00"/>
        <bgColor indexed="64"/>
      </patternFill>
    </fill>
    <fill>
      <patternFill patternType="solid">
        <fgColor rgb="FF004B87"/>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auto="1"/>
      </top>
      <bottom style="double">
        <color indexed="64"/>
      </bottom>
      <diagonal/>
    </border>
    <border>
      <left/>
      <right/>
      <top style="thin">
        <color indexed="64"/>
      </top>
      <bottom style="medium">
        <color indexed="64"/>
      </bottom>
      <diagonal/>
    </border>
  </borders>
  <cellStyleXfs count="32">
    <xf numFmtId="0" fontId="0" fillId="0" borderId="0"/>
    <xf numFmtId="165" fontId="5" fillId="0" borderId="0" applyFont="0" applyFill="0" applyBorder="0" applyAlignment="0" applyProtection="0"/>
    <xf numFmtId="0" fontId="4" fillId="0" borderId="0"/>
    <xf numFmtId="165" fontId="4" fillId="0" borderId="0" applyFont="0" applyFill="0" applyBorder="0" applyAlignment="0" applyProtection="0"/>
    <xf numFmtId="0" fontId="5" fillId="0" borderId="0"/>
    <xf numFmtId="0" fontId="3" fillId="0" borderId="0"/>
    <xf numFmtId="0" fontId="3" fillId="0" borderId="0"/>
    <xf numFmtId="165" fontId="3" fillId="0" borderId="0" applyFont="0" applyFill="0" applyBorder="0" applyAlignment="0" applyProtection="0"/>
    <xf numFmtId="0" fontId="5" fillId="0" borderId="0"/>
    <xf numFmtId="165" fontId="5" fillId="0" borderId="0" applyFont="0" applyFill="0" applyBorder="0" applyAlignment="0" applyProtection="0"/>
    <xf numFmtId="0" fontId="3" fillId="0" borderId="0"/>
    <xf numFmtId="165" fontId="3" fillId="0" borderId="0" applyFont="0" applyFill="0" applyBorder="0" applyAlignment="0" applyProtection="0"/>
    <xf numFmtId="0" fontId="5" fillId="0" borderId="0"/>
    <xf numFmtId="0" fontId="14"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5"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cellStyleXfs>
  <cellXfs count="70">
    <xf numFmtId="0" fontId="0" fillId="0" borderId="0" xfId="0"/>
    <xf numFmtId="0" fontId="6" fillId="0" borderId="0" xfId="0" applyFont="1"/>
    <xf numFmtId="0" fontId="7" fillId="0" borderId="0" xfId="0" applyFont="1"/>
    <xf numFmtId="0" fontId="7" fillId="0" borderId="1" xfId="0" applyFont="1" applyBorder="1"/>
    <xf numFmtId="0" fontId="8" fillId="0" borderId="0" xfId="0" applyFont="1"/>
    <xf numFmtId="165" fontId="11" fillId="0" borderId="0" xfId="1" applyFont="1" applyAlignment="1">
      <alignment horizontal="center"/>
    </xf>
    <xf numFmtId="165" fontId="12" fillId="0" borderId="0" xfId="1" applyFont="1" applyAlignment="1">
      <alignment horizontal="center"/>
    </xf>
    <xf numFmtId="0" fontId="13" fillId="0" borderId="0" xfId="0" applyFont="1"/>
    <xf numFmtId="0" fontId="9" fillId="0" borderId="0" xfId="0" applyFont="1"/>
    <xf numFmtId="164" fontId="8" fillId="0" borderId="0" xfId="1" applyNumberFormat="1" applyFont="1"/>
    <xf numFmtId="165" fontId="8" fillId="0" borderId="0" xfId="0" applyNumberFormat="1" applyFont="1"/>
    <xf numFmtId="165" fontId="7" fillId="0" borderId="0" xfId="1" applyFont="1"/>
    <xf numFmtId="0" fontId="7" fillId="2" borderId="0" xfId="0" applyFont="1" applyFill="1"/>
    <xf numFmtId="165" fontId="7" fillId="0" borderId="0" xfId="1" applyFont="1" applyProtection="1">
      <protection locked="0"/>
    </xf>
    <xf numFmtId="0" fontId="6" fillId="0" borderId="1" xfId="0" applyFont="1" applyBorder="1"/>
    <xf numFmtId="0" fontId="7" fillId="0" borderId="1" xfId="13" applyFont="1" applyBorder="1"/>
    <xf numFmtId="0" fontId="15" fillId="0" borderId="0" xfId="0" applyFont="1" applyAlignment="1">
      <alignment horizontal="center" vertical="top" wrapText="1"/>
    </xf>
    <xf numFmtId="1" fontId="0" fillId="0" borderId="0" xfId="0" applyNumberFormat="1"/>
    <xf numFmtId="0" fontId="17" fillId="0" borderId="0" xfId="0" applyFont="1"/>
    <xf numFmtId="0" fontId="16" fillId="0" borderId="1" xfId="0" applyFont="1" applyBorder="1" applyAlignment="1">
      <alignment horizontal="center"/>
    </xf>
    <xf numFmtId="0" fontId="16" fillId="0" borderId="1" xfId="0" applyFont="1" applyBorder="1"/>
    <xf numFmtId="0" fontId="16" fillId="0" borderId="0" xfId="0" applyFont="1"/>
    <xf numFmtId="0" fontId="20" fillId="0" borderId="1" xfId="0" applyFont="1" applyBorder="1"/>
    <xf numFmtId="0" fontId="17" fillId="0" borderId="0" xfId="0" applyFont="1" applyAlignment="1">
      <alignment horizontal="left" wrapText="1"/>
    </xf>
    <xf numFmtId="0" fontId="17" fillId="0" borderId="0" xfId="0" applyFont="1" applyAlignment="1">
      <alignment horizontal="left"/>
    </xf>
    <xf numFmtId="0" fontId="28" fillId="0" borderId="0" xfId="0" applyFont="1" applyAlignment="1">
      <alignment vertical="center"/>
    </xf>
    <xf numFmtId="0" fontId="16" fillId="3" borderId="1" xfId="0" applyFont="1" applyFill="1" applyBorder="1" applyAlignment="1">
      <alignment horizontal="left"/>
    </xf>
    <xf numFmtId="165" fontId="27" fillId="3" borderId="1" xfId="1" applyFont="1" applyFill="1" applyBorder="1"/>
    <xf numFmtId="0" fontId="27" fillId="0" borderId="1" xfId="0" applyFont="1" applyBorder="1"/>
    <xf numFmtId="165" fontId="27" fillId="0" borderId="1" xfId="1" applyFont="1" applyBorder="1"/>
    <xf numFmtId="166" fontId="27" fillId="0" borderId="1" xfId="1" applyNumberFormat="1" applyFont="1" applyBorder="1"/>
    <xf numFmtId="165" fontId="17" fillId="0" borderId="1" xfId="1" applyFont="1" applyBorder="1"/>
    <xf numFmtId="0" fontId="16" fillId="3" borderId="1" xfId="0" applyFont="1" applyFill="1" applyBorder="1"/>
    <xf numFmtId="0" fontId="18" fillId="3" borderId="1" xfId="0" applyFont="1" applyFill="1" applyBorder="1"/>
    <xf numFmtId="0" fontId="27" fillId="0" borderId="0" xfId="0" applyFont="1"/>
    <xf numFmtId="165" fontId="27" fillId="0" borderId="0" xfId="1" applyFont="1"/>
    <xf numFmtId="0" fontId="29" fillId="0" borderId="1" xfId="0" applyFont="1" applyBorder="1"/>
    <xf numFmtId="165" fontId="29" fillId="0" borderId="1" xfId="1" applyFont="1" applyBorder="1"/>
    <xf numFmtId="165" fontId="27" fillId="0" borderId="2" xfId="1" applyFont="1" applyBorder="1"/>
    <xf numFmtId="165" fontId="18" fillId="3" borderId="6" xfId="1" applyFont="1" applyFill="1" applyBorder="1"/>
    <xf numFmtId="164" fontId="17" fillId="0" borderId="0" xfId="1" applyNumberFormat="1" applyFont="1"/>
    <xf numFmtId="0" fontId="30" fillId="0" borderId="1" xfId="0" applyFont="1" applyBorder="1"/>
    <xf numFmtId="0" fontId="17" fillId="0" borderId="0" xfId="0" applyFont="1" applyFill="1" applyAlignment="1">
      <alignment horizontal="left" wrapText="1"/>
    </xf>
    <xf numFmtId="0" fontId="30" fillId="0" borderId="0" xfId="0" applyFont="1" applyBorder="1"/>
    <xf numFmtId="0" fontId="22" fillId="0" borderId="1" xfId="0" applyFont="1" applyBorder="1"/>
    <xf numFmtId="165" fontId="22" fillId="4" borderId="1" xfId="1" applyFont="1" applyFill="1" applyBorder="1" applyProtection="1">
      <protection locked="0"/>
    </xf>
    <xf numFmtId="167" fontId="22" fillId="0" borderId="1" xfId="1" applyNumberFormat="1" applyFont="1" applyBorder="1"/>
    <xf numFmtId="0" fontId="7" fillId="0" borderId="0" xfId="0" applyFont="1" applyBorder="1"/>
    <xf numFmtId="166" fontId="7" fillId="0" borderId="1" xfId="0" applyNumberFormat="1" applyFont="1" applyBorder="1"/>
    <xf numFmtId="0" fontId="9" fillId="6" borderId="0" xfId="0" applyFont="1" applyFill="1"/>
    <xf numFmtId="166" fontId="8" fillId="6" borderId="0" xfId="1" applyNumberFormat="1" applyFont="1" applyFill="1"/>
    <xf numFmtId="165" fontId="22" fillId="0" borderId="1" xfId="1" applyFont="1" applyFill="1" applyBorder="1" applyAlignment="1" applyProtection="1">
      <alignment wrapText="1"/>
    </xf>
    <xf numFmtId="165" fontId="22" fillId="0" borderId="0" xfId="1" applyFont="1" applyFill="1" applyBorder="1" applyAlignment="1" applyProtection="1">
      <alignment wrapText="1"/>
    </xf>
    <xf numFmtId="165" fontId="21" fillId="5" borderId="3" xfId="1" applyFont="1" applyFill="1" applyBorder="1" applyAlignment="1">
      <alignment horizontal="center" vertical="center"/>
    </xf>
    <xf numFmtId="165" fontId="21" fillId="5" borderId="4" xfId="1" applyFont="1" applyFill="1" applyBorder="1" applyAlignment="1">
      <alignment horizontal="center" vertical="center"/>
    </xf>
    <xf numFmtId="165" fontId="21" fillId="5" borderId="5" xfId="1" applyFont="1" applyFill="1" applyBorder="1" applyAlignment="1">
      <alignment horizontal="center" vertical="center"/>
    </xf>
    <xf numFmtId="0" fontId="28" fillId="0" borderId="0" xfId="0" applyFont="1" applyAlignment="1">
      <alignment horizontal="left" vertical="top" wrapText="1"/>
    </xf>
    <xf numFmtId="49" fontId="23" fillId="0" borderId="0" xfId="1" applyNumberFormat="1" applyFont="1" applyBorder="1" applyAlignment="1"/>
    <xf numFmtId="49" fontId="23" fillId="0" borderId="0" xfId="0" applyNumberFormat="1" applyFont="1" applyBorder="1" applyAlignment="1">
      <alignment horizontal="right"/>
    </xf>
    <xf numFmtId="165" fontId="22" fillId="0" borderId="7" xfId="1" applyFont="1" applyFill="1" applyBorder="1" applyAlignment="1" applyProtection="1">
      <alignment wrapText="1"/>
    </xf>
    <xf numFmtId="0" fontId="19" fillId="0" borderId="0" xfId="0" applyFont="1" applyBorder="1"/>
    <xf numFmtId="165" fontId="19" fillId="0" borderId="8" xfId="1" applyFont="1" applyBorder="1"/>
    <xf numFmtId="49" fontId="26" fillId="0" borderId="1" xfId="1" applyNumberFormat="1" applyFont="1" applyBorder="1" applyAlignment="1"/>
    <xf numFmtId="0" fontId="16" fillId="6" borderId="1" xfId="0" applyFont="1" applyFill="1" applyBorder="1"/>
    <xf numFmtId="0" fontId="27" fillId="6" borderId="1" xfId="0" applyFont="1" applyFill="1" applyBorder="1"/>
    <xf numFmtId="165" fontId="27" fillId="6" borderId="1" xfId="1" applyFont="1" applyFill="1" applyBorder="1"/>
    <xf numFmtId="165" fontId="27" fillId="0" borderId="1" xfId="1" applyFont="1" applyFill="1" applyBorder="1"/>
    <xf numFmtId="167" fontId="27" fillId="6" borderId="1" xfId="1" applyNumberFormat="1" applyFont="1" applyFill="1" applyBorder="1"/>
    <xf numFmtId="167" fontId="5" fillId="4" borderId="1" xfId="1" applyNumberFormat="1" applyFill="1" applyBorder="1" applyProtection="1">
      <protection locked="0"/>
    </xf>
    <xf numFmtId="1" fontId="26" fillId="4" borderId="1" xfId="0" applyNumberFormat="1" applyFont="1" applyFill="1" applyBorder="1" applyAlignment="1" applyProtection="1">
      <alignment horizontal="right"/>
      <protection locked="0"/>
    </xf>
  </cellXfs>
  <cellStyles count="32">
    <cellStyle name="Comma" xfId="1" builtinId="3"/>
    <cellStyle name="Comma 2" xfId="3" xr:uid="{00000000-0005-0000-0000-000001000000}"/>
    <cellStyle name="Comma 2 2" xfId="11" xr:uid="{00000000-0005-0000-0000-000002000000}"/>
    <cellStyle name="Comma 2 2 2" xfId="25" xr:uid="{00000000-0005-0000-0000-000002000000}"/>
    <cellStyle name="Comma 2 3" xfId="18" xr:uid="{00000000-0005-0000-0000-000003000000}"/>
    <cellStyle name="Comma 2 3 2" xfId="31" xr:uid="{00000000-0005-0000-0000-000003000000}"/>
    <cellStyle name="Comma 2 4" xfId="20" xr:uid="{00000000-0005-0000-0000-000001000000}"/>
    <cellStyle name="Comma 3" xfId="9" xr:uid="{00000000-0005-0000-0000-000004000000}"/>
    <cellStyle name="Comma 4" xfId="7" xr:uid="{00000000-0005-0000-0000-000005000000}"/>
    <cellStyle name="Comma 4 2" xfId="23" xr:uid="{00000000-0005-0000-0000-000005000000}"/>
    <cellStyle name="Comma 5" xfId="16" xr:uid="{00000000-0005-0000-0000-000006000000}"/>
    <cellStyle name="Comma 5 2" xfId="29" xr:uid="{00000000-0005-0000-0000-000006000000}"/>
    <cellStyle name="Normal" xfId="0" builtinId="0"/>
    <cellStyle name="Normal 2" xfId="4" xr:uid="{00000000-0005-0000-0000-000008000000}"/>
    <cellStyle name="Normal 2 2" xfId="12" xr:uid="{00000000-0005-0000-0000-000009000000}"/>
    <cellStyle name="Normal 2 3" xfId="6" xr:uid="{00000000-0005-0000-0000-00000A000000}"/>
    <cellStyle name="Normal 2 3 2" xfId="22" xr:uid="{00000000-0005-0000-0000-00000A000000}"/>
    <cellStyle name="Normal 2 4" xfId="15" xr:uid="{00000000-0005-0000-0000-00000B000000}"/>
    <cellStyle name="Normal 2 4 2" xfId="28" xr:uid="{00000000-0005-0000-0000-00000B000000}"/>
    <cellStyle name="Normal 3" xfId="2" xr:uid="{00000000-0005-0000-0000-00000C000000}"/>
    <cellStyle name="Normal 3 2" xfId="10" xr:uid="{00000000-0005-0000-0000-00000D000000}"/>
    <cellStyle name="Normal 3 2 2" xfId="24" xr:uid="{00000000-0005-0000-0000-00000D000000}"/>
    <cellStyle name="Normal 3 3" xfId="17" xr:uid="{00000000-0005-0000-0000-00000E000000}"/>
    <cellStyle name="Normal 3 3 2" xfId="30" xr:uid="{00000000-0005-0000-0000-00000E000000}"/>
    <cellStyle name="Normal 3 4" xfId="19" xr:uid="{00000000-0005-0000-0000-00000C000000}"/>
    <cellStyle name="Normal 4" xfId="8" xr:uid="{00000000-0005-0000-0000-00000F000000}"/>
    <cellStyle name="Normal 5" xfId="13" xr:uid="{00000000-0005-0000-0000-000010000000}"/>
    <cellStyle name="Normal 5 2" xfId="26" xr:uid="{00000000-0005-0000-0000-000010000000}"/>
    <cellStyle name="Normal 6" xfId="5" xr:uid="{00000000-0005-0000-0000-000011000000}"/>
    <cellStyle name="Normal 6 2" xfId="21" xr:uid="{00000000-0005-0000-0000-000011000000}"/>
    <cellStyle name="Normal 7" xfId="14" xr:uid="{00000000-0005-0000-0000-000012000000}"/>
    <cellStyle name="Normal 7 2" xfId="27" xr:uid="{00000000-0005-0000-0000-000012000000}"/>
  </cellStyles>
  <dxfs count="0"/>
  <tableStyles count="0" defaultTableStyle="TableStyleMedium9" defaultPivotStyle="PivotStyleLight16"/>
  <colors>
    <mruColors>
      <color rgb="FF00DC00"/>
      <color rgb="FF004B87"/>
      <color rgb="FFCE0058"/>
      <color rgb="FF8246AF"/>
      <color rgb="FF63666A"/>
      <color rgb="FF250E62"/>
      <color rgb="FF2C2A29"/>
      <color rgb="FF003349"/>
      <color rgb="FF021E26"/>
      <color rgb="FFFF5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110066</xdr:colOff>
      <xdr:row>0</xdr:row>
      <xdr:rowOff>118534</xdr:rowOff>
    </xdr:from>
    <xdr:to>
      <xdr:col>1</xdr:col>
      <xdr:colOff>880109</xdr:colOff>
      <xdr:row>0</xdr:row>
      <xdr:rowOff>556049</xdr:rowOff>
    </xdr:to>
    <xdr:pic>
      <xdr:nvPicPr>
        <xdr:cNvPr id="7" name="Picture 6">
          <a:extLst>
            <a:ext uri="{FF2B5EF4-FFF2-40B4-BE49-F238E27FC236}">
              <a16:creationId xmlns:a16="http://schemas.microsoft.com/office/drawing/2014/main" id="{5FD6F8C2-0E89-4437-AD44-DE58F7705E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066" y="118534"/>
          <a:ext cx="1134110" cy="43370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31066</xdr:colOff>
      <xdr:row>0</xdr:row>
      <xdr:rowOff>90854</xdr:rowOff>
    </xdr:from>
    <xdr:to>
      <xdr:col>2</xdr:col>
      <xdr:colOff>4591</xdr:colOff>
      <xdr:row>4</xdr:row>
      <xdr:rowOff>537</xdr:rowOff>
    </xdr:to>
    <xdr:pic>
      <xdr:nvPicPr>
        <xdr:cNvPr id="2" name="Picture 1">
          <a:extLst>
            <a:ext uri="{FF2B5EF4-FFF2-40B4-BE49-F238E27FC236}">
              <a16:creationId xmlns:a16="http://schemas.microsoft.com/office/drawing/2014/main" id="{295FEBCD-46C5-4405-9395-AE1C10F5F3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846" y="90854"/>
          <a:ext cx="1131765" cy="427843"/>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FC100"/>
  <sheetViews>
    <sheetView tabSelected="1" showWhiteSpace="0" zoomScaleNormal="100" workbookViewId="0">
      <selection activeCell="C14" sqref="C14"/>
    </sheetView>
  </sheetViews>
  <sheetFormatPr defaultColWidth="0" defaultRowHeight="12" x14ac:dyDescent="0.25"/>
  <cols>
    <col min="1" max="1" width="5.33203125" style="7" customWidth="1"/>
    <col min="2" max="2" width="54.109375" style="2" customWidth="1"/>
    <col min="3" max="3" width="18.5546875" style="11" customWidth="1"/>
    <col min="4" max="4" width="2.6640625" style="2" customWidth="1"/>
    <col min="5" max="5" width="87.109375" style="4" customWidth="1"/>
    <col min="6" max="16383" width="9.109375" style="2" hidden="1"/>
    <col min="16384" max="16384" width="4.77734375" style="2" hidden="1" customWidth="1"/>
  </cols>
  <sheetData>
    <row r="1" spans="1:5" ht="46.95" customHeight="1" x14ac:dyDescent="0.25">
      <c r="B1" s="12"/>
    </row>
    <row r="2" spans="1:5" ht="30" customHeight="1" x14ac:dyDescent="0.2">
      <c r="A2" s="53" t="s">
        <v>47</v>
      </c>
      <c r="B2" s="54"/>
      <c r="C2" s="55"/>
    </row>
    <row r="3" spans="1:5" x14ac:dyDescent="0.25">
      <c r="A3" s="5"/>
      <c r="B3" s="6"/>
      <c r="C3" s="6"/>
    </row>
    <row r="4" spans="1:5" ht="15" customHeight="1" x14ac:dyDescent="0.3">
      <c r="A4" s="5"/>
      <c r="B4" s="57" t="s">
        <v>46</v>
      </c>
      <c r="C4" s="58" t="s">
        <v>48</v>
      </c>
      <c r="E4" s="16" t="s">
        <v>0</v>
      </c>
    </row>
    <row r="5" spans="1:5" ht="15" customHeight="1" x14ac:dyDescent="0.3">
      <c r="A5" s="5"/>
      <c r="B5" s="62" t="s">
        <v>50</v>
      </c>
      <c r="C5" s="69">
        <v>30</v>
      </c>
      <c r="E5" s="16"/>
    </row>
    <row r="6" spans="1:5" ht="15" customHeight="1" x14ac:dyDescent="0.3">
      <c r="B6" s="41" t="s">
        <v>81</v>
      </c>
      <c r="C6" s="68">
        <v>30</v>
      </c>
      <c r="E6" s="24" t="s">
        <v>82</v>
      </c>
    </row>
    <row r="7" spans="1:5" ht="15" customHeight="1" x14ac:dyDescent="0.3">
      <c r="B7" s="41" t="s">
        <v>51</v>
      </c>
      <c r="C7" s="68">
        <v>365</v>
      </c>
      <c r="E7" s="24" t="s">
        <v>52</v>
      </c>
    </row>
    <row r="8" spans="1:5" ht="15" customHeight="1" x14ac:dyDescent="0.3">
      <c r="B8" s="41" t="s">
        <v>53</v>
      </c>
      <c r="C8" s="45">
        <v>80000</v>
      </c>
      <c r="E8" s="23"/>
    </row>
    <row r="9" spans="1:5" ht="15" customHeight="1" x14ac:dyDescent="0.3">
      <c r="B9" s="41" t="s">
        <v>54</v>
      </c>
      <c r="C9" s="45"/>
      <c r="E9" s="42"/>
    </row>
    <row r="10" spans="1:5" ht="15" customHeight="1" x14ac:dyDescent="0.3">
      <c r="B10" s="41" t="s">
        <v>55</v>
      </c>
      <c r="C10" s="45"/>
      <c r="E10" s="24"/>
    </row>
    <row r="11" spans="1:5" ht="13.8" x14ac:dyDescent="0.3">
      <c r="B11" s="41" t="s">
        <v>56</v>
      </c>
      <c r="C11" s="45">
        <v>5000</v>
      </c>
      <c r="E11" s="23" t="s">
        <v>80</v>
      </c>
    </row>
    <row r="12" spans="1:5" ht="15" customHeight="1" x14ac:dyDescent="0.3">
      <c r="B12" s="41" t="s">
        <v>57</v>
      </c>
      <c r="C12" s="45">
        <v>10000</v>
      </c>
      <c r="E12" s="24" t="s">
        <v>45</v>
      </c>
    </row>
    <row r="13" spans="1:5" ht="15" customHeight="1" x14ac:dyDescent="0.3">
      <c r="B13" s="41" t="s">
        <v>58</v>
      </c>
      <c r="C13" s="45">
        <v>10000</v>
      </c>
      <c r="E13" s="24" t="s">
        <v>60</v>
      </c>
    </row>
    <row r="14" spans="1:5" ht="15" customHeight="1" x14ac:dyDescent="0.3">
      <c r="B14" s="41" t="s">
        <v>59</v>
      </c>
      <c r="C14" s="45">
        <v>1000</v>
      </c>
      <c r="E14" s="24" t="s">
        <v>44</v>
      </c>
    </row>
    <row r="15" spans="1:5" ht="15" customHeight="1" x14ac:dyDescent="0.3">
      <c r="B15" s="43"/>
      <c r="C15" s="52"/>
      <c r="E15" s="24"/>
    </row>
    <row r="16" spans="1:5" ht="15" customHeight="1" thickBot="1" x14ac:dyDescent="0.35">
      <c r="B16" s="41" t="s">
        <v>37</v>
      </c>
      <c r="C16" s="59">
        <f>C8+C9+C10-C11+C12</f>
        <v>85000</v>
      </c>
      <c r="E16" s="24"/>
    </row>
    <row r="17" spans="2:5" ht="15" customHeight="1" thickTop="1" x14ac:dyDescent="0.3">
      <c r="B17" s="43"/>
      <c r="C17" s="52"/>
      <c r="E17" s="24"/>
    </row>
    <row r="18" spans="2:5" ht="15" customHeight="1" x14ac:dyDescent="0.3">
      <c r="B18" s="41" t="s">
        <v>38</v>
      </c>
      <c r="C18" s="51">
        <f>(C8+C9+C10-C11)/C6*C7</f>
        <v>912500</v>
      </c>
      <c r="E18" s="24"/>
    </row>
    <row r="19" spans="2:5" ht="15" customHeight="1" x14ac:dyDescent="0.3">
      <c r="B19" s="44" t="s">
        <v>36</v>
      </c>
      <c r="C19" s="46">
        <f>C12+C13</f>
        <v>20000</v>
      </c>
    </row>
    <row r="20" spans="2:5" ht="15" customHeight="1" x14ac:dyDescent="0.3">
      <c r="B20" s="44" t="s">
        <v>39</v>
      </c>
      <c r="C20" s="46">
        <f>C18+C19</f>
        <v>932500</v>
      </c>
    </row>
    <row r="21" spans="2:5" ht="15" customHeight="1" x14ac:dyDescent="0.25">
      <c r="B21" s="8"/>
      <c r="C21" s="9"/>
    </row>
    <row r="22" spans="2:5" ht="15" hidden="1" customHeight="1" x14ac:dyDescent="0.25">
      <c r="B22" s="49" t="s">
        <v>61</v>
      </c>
      <c r="C22" s="50">
        <f>C20</f>
        <v>932500</v>
      </c>
    </row>
    <row r="23" spans="2:5" ht="15" hidden="1" customHeight="1" x14ac:dyDescent="0.25">
      <c r="B23" s="49" t="s">
        <v>63</v>
      </c>
      <c r="C23" s="50">
        <f>LOOKUP(C22,Tax_Tables!B7:B10,Tax_Tables!C7:C10)</f>
        <v>47500</v>
      </c>
    </row>
    <row r="24" spans="2:5" ht="15" hidden="1" customHeight="1" x14ac:dyDescent="0.25">
      <c r="B24" s="49" t="s">
        <v>30</v>
      </c>
      <c r="C24" s="50">
        <f>LOOKUP(C22,Tax_Tables!B7:B10,Tax_Tables!D7:D10)</f>
        <v>0.33</v>
      </c>
    </row>
    <row r="25" spans="2:5" ht="15" hidden="1" customHeight="1" x14ac:dyDescent="0.25">
      <c r="B25" s="49" t="s">
        <v>64</v>
      </c>
      <c r="C25" s="50">
        <f>LOOKUP(C22,Tax_Tables!B7:B10,Tax_Tables!E7:E10)</f>
        <v>200000</v>
      </c>
    </row>
    <row r="26" spans="2:5" ht="15" hidden="1" customHeight="1" x14ac:dyDescent="0.25">
      <c r="B26" s="49" t="s">
        <v>65</v>
      </c>
      <c r="C26" s="50">
        <f>(C22-C25)*C24+C23</f>
        <v>289225</v>
      </c>
    </row>
    <row r="27" spans="2:5" ht="15" hidden="1" customHeight="1" x14ac:dyDescent="0.25">
      <c r="B27" s="49"/>
      <c r="C27" s="50"/>
    </row>
    <row r="28" spans="2:5" ht="15" hidden="1" customHeight="1" x14ac:dyDescent="0.25">
      <c r="B28" s="49" t="s">
        <v>62</v>
      </c>
      <c r="C28" s="50">
        <f>C18</f>
        <v>912500</v>
      </c>
    </row>
    <row r="29" spans="2:5" ht="15" hidden="1" customHeight="1" x14ac:dyDescent="0.25">
      <c r="B29" s="49" t="s">
        <v>63</v>
      </c>
      <c r="C29" s="50">
        <f>LOOKUP(C28,Tax_Tables!B7:B10,Tax_Tables!C7:C10)</f>
        <v>47500</v>
      </c>
    </row>
    <row r="30" spans="2:5" ht="15" hidden="1" customHeight="1" x14ac:dyDescent="0.25">
      <c r="B30" s="49" t="s">
        <v>30</v>
      </c>
      <c r="C30" s="50">
        <f>LOOKUP(C28,Tax_Tables!B7:B10,Tax_Tables!D7:D10)</f>
        <v>0.33</v>
      </c>
    </row>
    <row r="31" spans="2:5" ht="15" hidden="1" customHeight="1" x14ac:dyDescent="0.25">
      <c r="B31" s="49" t="s">
        <v>64</v>
      </c>
      <c r="C31" s="50">
        <f>LOOKUP(C28,Tax_Tables!B7:B10,Tax_Tables!E7:E10)</f>
        <v>200000</v>
      </c>
    </row>
    <row r="32" spans="2:5" ht="15" hidden="1" customHeight="1" x14ac:dyDescent="0.25">
      <c r="B32" s="49" t="s">
        <v>66</v>
      </c>
      <c r="C32" s="50">
        <f>(C28-C31)*C30+C29</f>
        <v>282625</v>
      </c>
    </row>
    <row r="33" spans="1:5" ht="15" hidden="1" customHeight="1" x14ac:dyDescent="0.25">
      <c r="B33" s="49"/>
      <c r="C33" s="50"/>
    </row>
    <row r="34" spans="1:5" ht="15" customHeight="1" thickBot="1" x14ac:dyDescent="0.35">
      <c r="A34" s="60" t="s">
        <v>1</v>
      </c>
      <c r="B34" s="60" t="s">
        <v>2</v>
      </c>
      <c r="C34" s="61">
        <f>C75</f>
        <v>24825.890410958902</v>
      </c>
      <c r="E34" s="2"/>
    </row>
    <row r="35" spans="1:5" ht="15" customHeight="1" x14ac:dyDescent="0.25">
      <c r="B35" s="8"/>
      <c r="C35" s="9"/>
      <c r="E35" s="13"/>
    </row>
    <row r="36" spans="1:5" ht="15" customHeight="1" x14ac:dyDescent="0.25">
      <c r="A36" s="21"/>
      <c r="B36" s="21" t="s">
        <v>3</v>
      </c>
      <c r="C36" s="40"/>
      <c r="E36" s="2"/>
    </row>
    <row r="37" spans="1:5" ht="15" customHeight="1" x14ac:dyDescent="0.25">
      <c r="A37" s="19"/>
      <c r="B37" s="26" t="s">
        <v>40</v>
      </c>
      <c r="C37" s="27"/>
      <c r="E37" s="2"/>
    </row>
    <row r="38" spans="1:5" x14ac:dyDescent="0.25">
      <c r="A38" s="20"/>
      <c r="B38" s="28" t="s">
        <v>41</v>
      </c>
      <c r="C38" s="29">
        <f>C8+C9+C10-C11</f>
        <v>75000</v>
      </c>
      <c r="E38" s="2"/>
    </row>
    <row r="39" spans="1:5" x14ac:dyDescent="0.25">
      <c r="A39" s="20" t="s">
        <v>7</v>
      </c>
      <c r="B39" s="28" t="s">
        <v>68</v>
      </c>
      <c r="C39" s="29">
        <f>C6</f>
        <v>30</v>
      </c>
      <c r="E39" s="2"/>
    </row>
    <row r="40" spans="1:5" x14ac:dyDescent="0.25">
      <c r="A40" s="20" t="s">
        <v>6</v>
      </c>
      <c r="B40" s="28" t="s">
        <v>67</v>
      </c>
      <c r="C40" s="29">
        <f>C7</f>
        <v>365</v>
      </c>
      <c r="E40" s="2"/>
    </row>
    <row r="41" spans="1:5" x14ac:dyDescent="0.25">
      <c r="A41" s="20" t="s">
        <v>1</v>
      </c>
      <c r="B41" s="28" t="s">
        <v>42</v>
      </c>
      <c r="C41" s="29">
        <f>C38/C39*C40</f>
        <v>912500</v>
      </c>
      <c r="E41" s="2"/>
    </row>
    <row r="42" spans="1:5" x14ac:dyDescent="0.25">
      <c r="A42" s="20"/>
      <c r="B42" s="32" t="s">
        <v>8</v>
      </c>
      <c r="C42" s="27"/>
      <c r="E42" s="2"/>
    </row>
    <row r="43" spans="1:5" x14ac:dyDescent="0.25">
      <c r="A43" s="20" t="s">
        <v>5</v>
      </c>
      <c r="B43" s="28" t="s">
        <v>9</v>
      </c>
      <c r="C43" s="29">
        <f>LOOKUP(C41,Tax_Tables!B7:B10,Tax_Tables!E7:E10)</f>
        <v>200000</v>
      </c>
      <c r="E43" s="12"/>
    </row>
    <row r="44" spans="1:5" x14ac:dyDescent="0.25">
      <c r="A44" s="20" t="s">
        <v>6</v>
      </c>
      <c r="B44" s="28" t="s">
        <v>10</v>
      </c>
      <c r="C44" s="29">
        <f>LOOKUP(C41,Tax_Tables!B7:B10,Tax_Tables!D7:D10)</f>
        <v>0.33</v>
      </c>
    </row>
    <row r="45" spans="1:5" x14ac:dyDescent="0.25">
      <c r="A45" s="20" t="s">
        <v>4</v>
      </c>
      <c r="B45" s="28" t="s">
        <v>11</v>
      </c>
      <c r="C45" s="29">
        <f>LOOKUP(C41,Tax_Tables!B7:B10,Tax_Tables!C7:C10)</f>
        <v>47500</v>
      </c>
    </row>
    <row r="46" spans="1:5" x14ac:dyDescent="0.25">
      <c r="A46" s="20" t="s">
        <v>1</v>
      </c>
      <c r="B46" s="28" t="s">
        <v>69</v>
      </c>
      <c r="C46" s="29">
        <f>(C41-C43)*C44+C45</f>
        <v>282625</v>
      </c>
    </row>
    <row r="47" spans="1:5" hidden="1" x14ac:dyDescent="0.25">
      <c r="A47" s="63"/>
      <c r="B47" s="64" t="s">
        <v>72</v>
      </c>
      <c r="C47" s="67">
        <f>IF(C5&lt;60,1,0)</f>
        <v>1</v>
      </c>
    </row>
    <row r="48" spans="1:5" hidden="1" x14ac:dyDescent="0.25">
      <c r="A48" s="63"/>
      <c r="B48" s="64" t="s">
        <v>73</v>
      </c>
      <c r="C48" s="67">
        <f>IF(C47=1,8200,(8200+2700))</f>
        <v>8200</v>
      </c>
    </row>
    <row r="49" spans="1:5" x14ac:dyDescent="0.25">
      <c r="A49" s="20" t="s">
        <v>5</v>
      </c>
      <c r="B49" s="28" t="s">
        <v>70</v>
      </c>
      <c r="C49" s="66">
        <f>C48</f>
        <v>8200</v>
      </c>
    </row>
    <row r="50" spans="1:5" hidden="1" x14ac:dyDescent="0.25">
      <c r="A50" s="63"/>
      <c r="B50" s="64" t="s">
        <v>74</v>
      </c>
      <c r="C50" s="65">
        <f>C13*10/100</f>
        <v>1000</v>
      </c>
    </row>
    <row r="51" spans="1:5" hidden="1" x14ac:dyDescent="0.25">
      <c r="A51" s="63"/>
      <c r="B51" s="64" t="s">
        <v>76</v>
      </c>
      <c r="C51" s="65">
        <v>360</v>
      </c>
    </row>
    <row r="52" spans="1:5" hidden="1" x14ac:dyDescent="0.25">
      <c r="A52" s="63"/>
      <c r="B52" s="64" t="s">
        <v>75</v>
      </c>
      <c r="C52" s="65">
        <f>IF(C50&gt;C51,C51,C50)</f>
        <v>360</v>
      </c>
    </row>
    <row r="53" spans="1:5" x14ac:dyDescent="0.25">
      <c r="A53" s="20" t="s">
        <v>5</v>
      </c>
      <c r="B53" s="28" t="s">
        <v>71</v>
      </c>
      <c r="C53" s="66">
        <f>C52</f>
        <v>360</v>
      </c>
    </row>
    <row r="54" spans="1:5" x14ac:dyDescent="0.25">
      <c r="A54" s="20" t="s">
        <v>1</v>
      </c>
      <c r="B54" s="28" t="s">
        <v>77</v>
      </c>
      <c r="C54" s="66">
        <f>C46-C49-C53</f>
        <v>274065</v>
      </c>
    </row>
    <row r="55" spans="1:5" x14ac:dyDescent="0.25">
      <c r="A55" s="20" t="s">
        <v>7</v>
      </c>
      <c r="B55" s="28" t="s">
        <v>67</v>
      </c>
      <c r="C55" s="29">
        <f>C7</f>
        <v>365</v>
      </c>
    </row>
    <row r="56" spans="1:5" x14ac:dyDescent="0.25">
      <c r="A56" s="20" t="s">
        <v>6</v>
      </c>
      <c r="B56" s="28" t="s">
        <v>68</v>
      </c>
      <c r="C56" s="30">
        <f>C6</f>
        <v>30</v>
      </c>
      <c r="E56" s="10"/>
    </row>
    <row r="57" spans="1:5" x14ac:dyDescent="0.25">
      <c r="A57" s="20" t="s">
        <v>1</v>
      </c>
      <c r="B57" s="28" t="s">
        <v>12</v>
      </c>
      <c r="C57" s="31">
        <f>C54/C55*C56</f>
        <v>22525.890410958902</v>
      </c>
    </row>
    <row r="58" spans="1:5" x14ac:dyDescent="0.25">
      <c r="A58" s="20"/>
      <c r="B58" s="33" t="s">
        <v>13</v>
      </c>
      <c r="C58" s="27"/>
    </row>
    <row r="59" spans="1:5" x14ac:dyDescent="0.25">
      <c r="A59" s="20"/>
      <c r="B59" s="28" t="s">
        <v>14</v>
      </c>
      <c r="C59" s="29">
        <f>C41</f>
        <v>912500</v>
      </c>
    </row>
    <row r="60" spans="1:5" x14ac:dyDescent="0.25">
      <c r="A60" s="20" t="s">
        <v>4</v>
      </c>
      <c r="B60" s="28" t="s">
        <v>15</v>
      </c>
      <c r="C60" s="29">
        <f>C12</f>
        <v>10000</v>
      </c>
    </row>
    <row r="61" spans="1:5" x14ac:dyDescent="0.25">
      <c r="A61" s="20" t="s">
        <v>1</v>
      </c>
      <c r="B61" s="28" t="s">
        <v>16</v>
      </c>
      <c r="C61" s="31">
        <f>SUM(C59:C60)</f>
        <v>922500</v>
      </c>
    </row>
    <row r="62" spans="1:5" x14ac:dyDescent="0.25">
      <c r="A62" s="20"/>
      <c r="B62" s="32" t="s">
        <v>17</v>
      </c>
      <c r="C62" s="27"/>
    </row>
    <row r="63" spans="1:5" x14ac:dyDescent="0.25">
      <c r="A63" s="20" t="s">
        <v>5</v>
      </c>
      <c r="B63" s="28" t="s">
        <v>18</v>
      </c>
      <c r="C63" s="29">
        <f>LOOKUP(C61,Tax_Tables!B7:B10,Tax_Tables!E7:E10)</f>
        <v>200000</v>
      </c>
    </row>
    <row r="64" spans="1:5" x14ac:dyDescent="0.25">
      <c r="A64" s="20" t="s">
        <v>6</v>
      </c>
      <c r="B64" s="28" t="s">
        <v>10</v>
      </c>
      <c r="C64" s="29">
        <f>LOOKUP(C61,Tax_Tables!B7:B10,Tax_Tables!D7:D10)</f>
        <v>0.33</v>
      </c>
    </row>
    <row r="65" spans="1:5" x14ac:dyDescent="0.25">
      <c r="A65" s="20" t="s">
        <v>4</v>
      </c>
      <c r="B65" s="28" t="s">
        <v>19</v>
      </c>
      <c r="C65" s="29">
        <f>LOOKUP(C61,Tax_Tables!B7:B10,Tax_Tables!C7:C10)</f>
        <v>47500</v>
      </c>
    </row>
    <row r="66" spans="1:5" x14ac:dyDescent="0.25">
      <c r="A66" s="20" t="s">
        <v>1</v>
      </c>
      <c r="B66" s="28" t="s">
        <v>78</v>
      </c>
      <c r="C66" s="29">
        <f>(C61-C63)*C64+C65</f>
        <v>285925</v>
      </c>
      <c r="E66" s="2"/>
    </row>
    <row r="67" spans="1:5" x14ac:dyDescent="0.25">
      <c r="A67" s="20" t="s">
        <v>5</v>
      </c>
      <c r="B67" s="28" t="s">
        <v>70</v>
      </c>
      <c r="C67" s="29">
        <f>C49</f>
        <v>8200</v>
      </c>
      <c r="E67" s="2"/>
    </row>
    <row r="68" spans="1:5" x14ac:dyDescent="0.25">
      <c r="A68" s="20" t="s">
        <v>5</v>
      </c>
      <c r="B68" s="28" t="s">
        <v>71</v>
      </c>
      <c r="C68" s="29">
        <f>C53</f>
        <v>360</v>
      </c>
      <c r="E68" s="2"/>
    </row>
    <row r="69" spans="1:5" x14ac:dyDescent="0.25">
      <c r="A69" s="20" t="s">
        <v>1</v>
      </c>
      <c r="B69" s="28" t="s">
        <v>79</v>
      </c>
      <c r="C69" s="29">
        <f>C66-C67-C68</f>
        <v>277365</v>
      </c>
      <c r="E69" s="2"/>
    </row>
    <row r="70" spans="1:5" x14ac:dyDescent="0.25">
      <c r="A70" s="20" t="s">
        <v>5</v>
      </c>
      <c r="B70" s="28" t="s">
        <v>20</v>
      </c>
      <c r="C70" s="29">
        <f>C54</f>
        <v>274065</v>
      </c>
      <c r="E70" s="2"/>
    </row>
    <row r="71" spans="1:5" x14ac:dyDescent="0.25">
      <c r="A71" s="20" t="s">
        <v>1</v>
      </c>
      <c r="B71" s="28" t="s">
        <v>21</v>
      </c>
      <c r="C71" s="31">
        <f>C69-C70</f>
        <v>3300</v>
      </c>
      <c r="E71" s="2"/>
    </row>
    <row r="72" spans="1:5" x14ac:dyDescent="0.25">
      <c r="A72" s="21" t="s">
        <v>4</v>
      </c>
      <c r="B72" s="28" t="s">
        <v>12</v>
      </c>
      <c r="C72" s="29">
        <f>C57</f>
        <v>22525.890410958902</v>
      </c>
    </row>
    <row r="73" spans="1:5" x14ac:dyDescent="0.25">
      <c r="A73" s="22" t="s">
        <v>1</v>
      </c>
      <c r="B73" s="36" t="s">
        <v>22</v>
      </c>
      <c r="C73" s="37">
        <f>C71+C72</f>
        <v>25825.890410958902</v>
      </c>
      <c r="E73" s="2"/>
    </row>
    <row r="74" spans="1:5" x14ac:dyDescent="0.25">
      <c r="A74" s="20" t="s">
        <v>5</v>
      </c>
      <c r="B74" s="28" t="s">
        <v>43</v>
      </c>
      <c r="C74" s="38">
        <f>C14</f>
        <v>1000</v>
      </c>
      <c r="E74" s="2"/>
    </row>
    <row r="75" spans="1:5" ht="12.6" thickBot="1" x14ac:dyDescent="0.3">
      <c r="A75" s="20" t="s">
        <v>1</v>
      </c>
      <c r="B75" s="33" t="s">
        <v>2</v>
      </c>
      <c r="C75" s="39">
        <f>IF((C73-C74)&lt;0,0,(C73-C74))</f>
        <v>24825.890410958902</v>
      </c>
      <c r="E75" s="2"/>
    </row>
    <row r="76" spans="1:5" ht="12.6" thickTop="1" x14ac:dyDescent="0.25">
      <c r="E76" s="2"/>
    </row>
    <row r="78" spans="1:5" x14ac:dyDescent="0.25">
      <c r="A78" s="25" t="s">
        <v>23</v>
      </c>
      <c r="B78" s="34"/>
      <c r="C78" s="35"/>
      <c r="D78" s="34"/>
      <c r="E78" s="18"/>
    </row>
    <row r="79" spans="1:5" ht="22.2" customHeight="1" x14ac:dyDescent="0.2">
      <c r="A79" s="56" t="s">
        <v>24</v>
      </c>
      <c r="B79" s="56"/>
      <c r="C79" s="56"/>
      <c r="D79" s="56"/>
      <c r="E79" s="56"/>
    </row>
    <row r="80" spans="1:5" x14ac:dyDescent="0.25">
      <c r="A80" s="25" t="s">
        <v>25</v>
      </c>
      <c r="B80" s="34"/>
      <c r="C80" s="35"/>
      <c r="D80" s="34"/>
      <c r="E80" s="18"/>
    </row>
    <row r="81" spans="1:5" x14ac:dyDescent="0.25">
      <c r="A81" s="25" t="s">
        <v>26</v>
      </c>
      <c r="B81" s="34"/>
      <c r="C81" s="35"/>
      <c r="D81" s="34"/>
      <c r="E81" s="18"/>
    </row>
    <row r="82" spans="1:5" x14ac:dyDescent="0.25">
      <c r="A82" s="25" t="s">
        <v>27</v>
      </c>
      <c r="B82" s="34"/>
      <c r="C82" s="35"/>
      <c r="D82" s="34"/>
      <c r="E82" s="18"/>
    </row>
    <row r="85" spans="1:5" hidden="1" x14ac:dyDescent="0.25"/>
    <row r="86" spans="1:5" hidden="1" x14ac:dyDescent="0.25"/>
    <row r="87" spans="1:5" hidden="1" x14ac:dyDescent="0.25"/>
    <row r="88" spans="1:5" hidden="1" x14ac:dyDescent="0.25"/>
    <row r="89" spans="1:5" hidden="1" x14ac:dyDescent="0.25"/>
    <row r="90" spans="1:5" hidden="1" x14ac:dyDescent="0.25"/>
    <row r="91" spans="1:5" hidden="1" x14ac:dyDescent="0.25"/>
    <row r="92" spans="1:5" hidden="1" x14ac:dyDescent="0.25"/>
    <row r="93" spans="1:5" hidden="1" x14ac:dyDescent="0.25"/>
    <row r="94" spans="1:5" hidden="1" x14ac:dyDescent="0.25"/>
    <row r="95" spans="1:5" hidden="1" x14ac:dyDescent="0.25"/>
    <row r="96" spans="1:5" hidden="1" x14ac:dyDescent="0.25"/>
    <row r="97" hidden="1" x14ac:dyDescent="0.25"/>
    <row r="98" hidden="1" x14ac:dyDescent="0.25"/>
    <row r="99" hidden="1" x14ac:dyDescent="0.25"/>
    <row r="100" hidden="1" x14ac:dyDescent="0.25"/>
  </sheetData>
  <sheetProtection algorithmName="SHA-512" hashValue="HPerAQOzZGkoHoo9SzJhjnjlVDXLw6T3E8cbYXszlV39rxmbWY73wK5cLRGHgMPIodQGMrGxrz+TebJod5dHDA==" saltValue="SOybR2R1XNr1p8jZTzgoAw==" spinCount="100000" sheet="1" selectLockedCells="1"/>
  <mergeCells count="2">
    <mergeCell ref="A2:C2"/>
    <mergeCell ref="A79:E79"/>
  </mergeCells>
  <pageMargins left="0.7" right="0.7" top="0.55833333333333335" bottom="0.75" header="0.3" footer="0.3"/>
  <pageSetup paperSize="9" scale="61" orientation="portrait" r:id="rId1"/>
  <headerFooter>
    <oddHeader xml:space="preserve">&amp;L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B8A5D-37F3-4D94-974D-56D6F2878299}">
  <dimension ref="A1:A2"/>
  <sheetViews>
    <sheetView workbookViewId="0">
      <selection activeCell="D11" sqref="D11"/>
    </sheetView>
  </sheetViews>
  <sheetFormatPr defaultRowHeight="13.2" x14ac:dyDescent="0.25"/>
  <sheetData>
    <row r="1" spans="1:1" x14ac:dyDescent="0.25">
      <c r="A1" t="s">
        <v>34</v>
      </c>
    </row>
    <row r="2" spans="1:1" x14ac:dyDescent="0.25">
      <c r="A2"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K26"/>
  <sheetViews>
    <sheetView showGridLines="0" showRowColHeaders="0" zoomScaleNormal="100" workbookViewId="0">
      <selection activeCell="E20" sqref="E20"/>
    </sheetView>
  </sheetViews>
  <sheetFormatPr defaultColWidth="0" defaultRowHeight="10.199999999999999" zeroHeight="1" x14ac:dyDescent="0.2"/>
  <cols>
    <col min="1" max="1" width="2.109375" style="2" customWidth="1"/>
    <col min="2" max="2" width="16.88671875" style="2" bestFit="1" customWidth="1"/>
    <col min="3" max="3" width="13.109375" style="2" bestFit="1" customWidth="1"/>
    <col min="4" max="4" width="8.44140625" style="2" customWidth="1"/>
    <col min="5" max="5" width="15.6640625" style="2" customWidth="1"/>
    <col min="6" max="6" width="5.109375" style="2" customWidth="1"/>
    <col min="7" max="10" width="0" style="2" hidden="1" customWidth="1"/>
    <col min="11" max="11" width="0" style="2" hidden="1"/>
    <col min="12" max="16384" width="40" style="2" hidden="1"/>
  </cols>
  <sheetData>
    <row r="1" spans="2:5" x14ac:dyDescent="0.2"/>
    <row r="2" spans="2:5" x14ac:dyDescent="0.2"/>
    <row r="3" spans="2:5" x14ac:dyDescent="0.2"/>
    <row r="4" spans="2:5" x14ac:dyDescent="0.2"/>
    <row r="5" spans="2:5" x14ac:dyDescent="0.2">
      <c r="B5" s="1" t="s">
        <v>49</v>
      </c>
    </row>
    <row r="6" spans="2:5" s="1" customFormat="1" x14ac:dyDescent="0.2">
      <c r="B6" s="14" t="s">
        <v>28</v>
      </c>
      <c r="C6" s="14" t="s">
        <v>29</v>
      </c>
      <c r="D6" s="14" t="s">
        <v>30</v>
      </c>
      <c r="E6" s="14" t="s">
        <v>31</v>
      </c>
    </row>
    <row r="7" spans="2:5" x14ac:dyDescent="0.2">
      <c r="B7" s="3">
        <v>0</v>
      </c>
      <c r="C7" s="3">
        <v>0</v>
      </c>
      <c r="D7" s="48">
        <v>0.2</v>
      </c>
      <c r="E7" s="3">
        <v>0</v>
      </c>
    </row>
    <row r="8" spans="2:5" x14ac:dyDescent="0.2">
      <c r="B8" s="15">
        <v>100001</v>
      </c>
      <c r="C8" s="3">
        <v>20000</v>
      </c>
      <c r="D8" s="48">
        <v>0.25</v>
      </c>
      <c r="E8" s="15">
        <v>100000</v>
      </c>
    </row>
    <row r="9" spans="2:5" x14ac:dyDescent="0.2">
      <c r="B9" s="15">
        <v>150001</v>
      </c>
      <c r="C9" s="3">
        <v>32500</v>
      </c>
      <c r="D9" s="48">
        <v>0.3</v>
      </c>
      <c r="E9" s="15">
        <v>150000</v>
      </c>
    </row>
    <row r="10" spans="2:5" x14ac:dyDescent="0.2">
      <c r="B10" s="15">
        <v>200001</v>
      </c>
      <c r="C10" s="3">
        <v>47500</v>
      </c>
      <c r="D10" s="48">
        <v>0.33</v>
      </c>
      <c r="E10" s="15">
        <v>200000</v>
      </c>
    </row>
    <row r="11" spans="2:5" x14ac:dyDescent="0.2">
      <c r="B11" s="47"/>
      <c r="C11" s="47"/>
      <c r="D11" s="47"/>
      <c r="E11" s="47"/>
    </row>
    <row r="12" spans="2:5" hidden="1" x14ac:dyDescent="0.2"/>
    <row r="13" spans="2:5" hidden="1" x14ac:dyDescent="0.2"/>
    <row r="14" spans="2:5" hidden="1" x14ac:dyDescent="0.2"/>
    <row r="15" spans="2:5" hidden="1" x14ac:dyDescent="0.2"/>
    <row r="16" spans="2:5" hidden="1" x14ac:dyDescent="0.2"/>
    <row r="17" spans="2:5" hidden="1" x14ac:dyDescent="0.2"/>
    <row r="18" spans="2:5" x14ac:dyDescent="0.2">
      <c r="B18" s="1" t="s">
        <v>83</v>
      </c>
    </row>
    <row r="19" spans="2:5" x14ac:dyDescent="0.2">
      <c r="B19" s="1" t="s">
        <v>70</v>
      </c>
    </row>
    <row r="20" spans="2:5" x14ac:dyDescent="0.2">
      <c r="B20" s="3" t="s">
        <v>84</v>
      </c>
      <c r="C20" s="3">
        <v>8200</v>
      </c>
    </row>
    <row r="21" spans="2:5" x14ac:dyDescent="0.2">
      <c r="B21" s="3" t="s">
        <v>86</v>
      </c>
      <c r="C21" s="3">
        <v>10900</v>
      </c>
    </row>
    <row r="22" spans="2:5" x14ac:dyDescent="0.2"/>
    <row r="23" spans="2:5" x14ac:dyDescent="0.2">
      <c r="B23" s="1" t="s">
        <v>71</v>
      </c>
    </row>
    <row r="24" spans="2:5" x14ac:dyDescent="0.2">
      <c r="B24" s="3" t="s">
        <v>85</v>
      </c>
      <c r="C24" s="3"/>
      <c r="D24" s="3"/>
      <c r="E24" s="3"/>
    </row>
    <row r="25" spans="2:5" x14ac:dyDescent="0.2"/>
    <row r="26" spans="2:5" x14ac:dyDescent="0.2"/>
  </sheetData>
  <sheetProtection algorithmName="SHA-512" hashValue="7/06P8s+Fy5mkXyVBB2kilEAFNk8rffH1MZdgnbWb7LCXm1T/bIXCS9ImcLI1E86PyNyuMB5PT0SsaLh/MK+hQ==" saltValue="IwvYCz3K+J9eOICZZ7Zx1g==" spinCount="100000" sheet="1" selectLockedCell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0C949-9EA6-4490-9511-95ACD5F0B5DE}">
  <sheetPr codeName="Sheet8"/>
  <dimension ref="A1:B3"/>
  <sheetViews>
    <sheetView workbookViewId="0">
      <selection activeCell="F8" sqref="F8"/>
    </sheetView>
  </sheetViews>
  <sheetFormatPr defaultRowHeight="13.2" x14ac:dyDescent="0.25"/>
  <sheetData>
    <row r="1" spans="1:2" x14ac:dyDescent="0.25">
      <c r="A1" t="s">
        <v>32</v>
      </c>
      <c r="B1" s="17">
        <v>20</v>
      </c>
    </row>
    <row r="2" spans="1:2" x14ac:dyDescent="0.25">
      <c r="A2" t="s">
        <v>33</v>
      </c>
      <c r="B2" s="17">
        <v>80</v>
      </c>
    </row>
    <row r="3" spans="1:2" x14ac:dyDescent="0.25">
      <c r="B3" s="17">
        <v>100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65D634177DB1B42899143E3DB436087" ma:contentTypeVersion="13" ma:contentTypeDescription="Create a new document." ma:contentTypeScope="" ma:versionID="a5c8054ec4e352ad1b013a6fcc040323">
  <xsd:schema xmlns:xsd="http://www.w3.org/2001/XMLSchema" xmlns:xs="http://www.w3.org/2001/XMLSchema" xmlns:p="http://schemas.microsoft.com/office/2006/metadata/properties" xmlns:ns1="http://schemas.microsoft.com/sharepoint/v3" xmlns:ns2="71037282-4172-42af-8e02-c41ee92b0631" xmlns:ns3="20291ebb-8fd5-4a4a-b5a6-ec5249e68ab7" targetNamespace="http://schemas.microsoft.com/office/2006/metadata/properties" ma:root="true" ma:fieldsID="1cecd14b3b108d05b63f31bc8afeded2" ns1:_="" ns2:_="" ns3:_="">
    <xsd:import namespace="http://schemas.microsoft.com/sharepoint/v3"/>
    <xsd:import namespace="71037282-4172-42af-8e02-c41ee92b0631"/>
    <xsd:import namespace="20291ebb-8fd5-4a4a-b5a6-ec5249e68ab7"/>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1:_ip_UnifiedCompliancePolicyProperties" minOccurs="0"/>
                <xsd:element ref="ns1:_ip_UnifiedCompliancePolicyUIAction" minOccurs="0"/>
                <xsd:element ref="ns2:MediaServiceDateTaken" minOccurs="0"/>
                <xsd:element ref="ns2:MediaServiceOCR"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description="" ma:hidden="true" ma:internalName="_ip_UnifiedCompliancePolicyProperties">
      <xsd:simpleType>
        <xsd:restriction base="dms:Note"/>
      </xsd:simpleType>
    </xsd:element>
    <xsd:element name="_ip_UnifiedCompliancePolicyUIAction" ma:index="14"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037282-4172-42af-8e02-c41ee92b063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291ebb-8fd5-4a4a-b5a6-ec5249e68ab7"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SyracuseOfficeCustomData>{"createMode":"plain_doc","forceRefresh":"0"}</SyracuseOfficeCustomData>
</file>

<file path=customXml/itemProps1.xml><?xml version="1.0" encoding="utf-8"?>
<ds:datastoreItem xmlns:ds="http://schemas.openxmlformats.org/officeDocument/2006/customXml" ds:itemID="{1CDCDC42-3F90-4815-8DFE-2B551B444666}">
  <ds:schemaRefs>
    <ds:schemaRef ds:uri="http://schemas.microsoft.com/sharepoint/v3/contenttype/forms"/>
  </ds:schemaRefs>
</ds:datastoreItem>
</file>

<file path=customXml/itemProps2.xml><?xml version="1.0" encoding="utf-8"?>
<ds:datastoreItem xmlns:ds="http://schemas.openxmlformats.org/officeDocument/2006/customXml" ds:itemID="{6DFDF505-AC7B-42F0-B4AF-214877F557E0}">
  <ds:schemaRefs>
    <ds:schemaRef ds:uri="http://schemas.openxmlformats.org/package/2006/metadata/core-properties"/>
    <ds:schemaRef ds:uri="http://purl.org/dc/terms/"/>
    <ds:schemaRef ds:uri="71037282-4172-42af-8e02-c41ee92b0631"/>
    <ds:schemaRef ds:uri="http://schemas.microsoft.com/office/2006/documentManagement/types"/>
    <ds:schemaRef ds:uri="http://schemas.microsoft.com/office/2006/metadata/properties"/>
    <ds:schemaRef ds:uri="http://purl.org/dc/elements/1.1/"/>
    <ds:schemaRef ds:uri="http://schemas.microsoft.com/sharepoint/v3"/>
    <ds:schemaRef ds:uri="http://schemas.microsoft.com/office/infopath/2007/PartnerControls"/>
    <ds:schemaRef ds:uri="20291ebb-8fd5-4a4a-b5a6-ec5249e68ab7"/>
    <ds:schemaRef ds:uri="http://www.w3.org/XML/1998/namespace"/>
    <ds:schemaRef ds:uri="http://purl.org/dc/dcmitype/"/>
  </ds:schemaRefs>
</ds:datastoreItem>
</file>

<file path=customXml/itemProps3.xml><?xml version="1.0" encoding="utf-8"?>
<ds:datastoreItem xmlns:ds="http://schemas.openxmlformats.org/officeDocument/2006/customXml" ds:itemID="{86FF5193-8C5B-470C-BACD-CB93C63E5F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037282-4172-42af-8e02-c41ee92b0631"/>
    <ds:schemaRef ds:uri="20291ebb-8fd5-4a4a-b5a6-ec5249e68a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159BC2A-8180-4C32-A69B-6F99E0E59E8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YTD Tax Calc</vt:lpstr>
      <vt:lpstr>Sheet1</vt:lpstr>
      <vt:lpstr>Tax_Tables</vt:lpstr>
      <vt:lpstr>LookUp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Therese</dc:creator>
  <cp:keywords/>
  <dc:description/>
  <cp:lastModifiedBy>Strydom, Ania</cp:lastModifiedBy>
  <cp:revision/>
  <cp:lastPrinted>2020-06-23T11:10:53Z</cp:lastPrinted>
  <dcterms:created xsi:type="dcterms:W3CDTF">2005-03-03T11:13:30Z</dcterms:created>
  <dcterms:modified xsi:type="dcterms:W3CDTF">2020-07-08T13:49:14Z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0x010100265D634177DB1B42899143E3DB436087</vt:lpwstr>
  </property>
</Properties>
</file>