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O:\Product_Specialist\Important Stuff\Tax &amp; Travel\"/>
    </mc:Choice>
  </mc:AlternateContent>
  <xr:revisionPtr revIDLastSave="0" documentId="13_ncr:1_{CAD8CCEB-B4D4-43A4-A2D3-E3F17A0CA0D5}" xr6:coauthVersionLast="44" xr6:coauthVersionMax="44" xr10:uidLastSave="{00000000-0000-0000-0000-000000000000}"/>
  <bookViews>
    <workbookView xWindow="-120" yWindow="-120" windowWidth="29040" windowHeight="15840" tabRatio="741" xr2:uid="{00000000-000D-0000-FFFF-FFFF00000000}"/>
  </bookViews>
  <sheets>
    <sheet name="Tax Calculation" sheetId="19" r:id="rId1"/>
    <sheet name="TravelAllowanceCalc" sheetId="10" r:id="rId2"/>
    <sheet name="Reimbursive Travel Allowance" sheetId="15" r:id="rId3"/>
    <sheet name="CoCar" sheetId="11" r:id="rId4"/>
    <sheet name="MedAidBenefit" sheetId="12" r:id="rId5"/>
    <sheet name="VehicleLookupSchedule" sheetId="13" r:id="rId6"/>
    <sheet name="Tax_Tables" sheetId="18" r:id="rId7"/>
    <sheet name="LookUp List" sheetId="17" state="hidden" r:id="rId8"/>
  </sheets>
  <definedNames>
    <definedName name="ANSWER">#REF!</definedName>
    <definedName name="GRADE">#REF!</definedName>
    <definedName name="MS">#REF!</definedName>
    <definedName name="Tax_Tables">#REF!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4" i="19" l="1"/>
  <c r="C25" i="19"/>
  <c r="C26" i="19"/>
  <c r="C27" i="19"/>
  <c r="C28" i="19"/>
  <c r="C29" i="19"/>
  <c r="C30" i="19"/>
  <c r="C32" i="19"/>
  <c r="C41" i="19" s="1"/>
  <c r="C33" i="19"/>
  <c r="C42" i="19" s="1"/>
  <c r="C39" i="19"/>
  <c r="C46" i="19"/>
  <c r="C52" i="19"/>
  <c r="C58" i="19"/>
  <c r="C60" i="19"/>
  <c r="G6" i="18"/>
  <c r="G7" i="18"/>
  <c r="G8" i="18"/>
  <c r="C26" i="15"/>
  <c r="D28" i="12"/>
  <c r="E28" i="12"/>
  <c r="O24" i="12"/>
  <c r="O25" i="12" s="1"/>
  <c r="N24" i="12"/>
  <c r="N25" i="12" s="1"/>
  <c r="M24" i="12"/>
  <c r="M25" i="12"/>
  <c r="M26" i="12" s="1"/>
  <c r="L24" i="12"/>
  <c r="L25" i="12"/>
  <c r="L26" i="12" s="1"/>
  <c r="K24" i="12"/>
  <c r="K25" i="12" s="1"/>
  <c r="J24" i="12"/>
  <c r="J25" i="12" s="1"/>
  <c r="I24" i="12"/>
  <c r="I25" i="12"/>
  <c r="I27" i="12" s="1"/>
  <c r="H24" i="12"/>
  <c r="H25" i="12"/>
  <c r="H26" i="12" s="1"/>
  <c r="G24" i="12"/>
  <c r="G25" i="12" s="1"/>
  <c r="F24" i="12"/>
  <c r="F25" i="12" s="1"/>
  <c r="E24" i="12"/>
  <c r="E25" i="12"/>
  <c r="E26" i="12" s="1"/>
  <c r="D24" i="12"/>
  <c r="D25" i="12"/>
  <c r="D26" i="12" s="1"/>
  <c r="P28" i="12"/>
  <c r="F28" i="12"/>
  <c r="G28" i="12"/>
  <c r="H28" i="12"/>
  <c r="I28" i="12"/>
  <c r="J28" i="12"/>
  <c r="K28" i="12"/>
  <c r="L28" i="12"/>
  <c r="M28" i="12"/>
  <c r="N28" i="12"/>
  <c r="O28" i="12"/>
  <c r="P23" i="12"/>
  <c r="P22" i="12"/>
  <c r="C29" i="11"/>
  <c r="C32" i="11" s="1"/>
  <c r="C31" i="11" s="1"/>
  <c r="C30" i="11"/>
  <c r="C36" i="15"/>
  <c r="C17" i="15" s="1"/>
  <c r="C37" i="15"/>
  <c r="C18" i="15"/>
  <c r="C22" i="15" s="1"/>
  <c r="C23" i="15" s="1"/>
  <c r="C25" i="15"/>
  <c r="C10" i="15"/>
  <c r="C9" i="10"/>
  <c r="C30" i="10" s="1"/>
  <c r="F16" i="12"/>
  <c r="C20" i="11"/>
  <c r="C16" i="11"/>
  <c r="C19" i="11"/>
  <c r="C22" i="11" s="1"/>
  <c r="C21" i="11" s="1"/>
  <c r="C8" i="11"/>
  <c r="C39" i="10"/>
  <c r="C38" i="10"/>
  <c r="C36" i="10"/>
  <c r="O21" i="12"/>
  <c r="N21" i="12"/>
  <c r="M21" i="12"/>
  <c r="L21" i="12"/>
  <c r="K21" i="12"/>
  <c r="J21" i="12"/>
  <c r="I21" i="12"/>
  <c r="H21" i="12"/>
  <c r="G21" i="12"/>
  <c r="F21" i="12"/>
  <c r="E21" i="12"/>
  <c r="D21" i="12"/>
  <c r="C31" i="10"/>
  <c r="D28" i="10"/>
  <c r="C32" i="10"/>
  <c r="E32" i="12"/>
  <c r="N32" i="12"/>
  <c r="F32" i="12"/>
  <c r="M32" i="12"/>
  <c r="H32" i="12"/>
  <c r="I32" i="12"/>
  <c r="L32" i="12"/>
  <c r="J32" i="12"/>
  <c r="O32" i="12"/>
  <c r="D32" i="12"/>
  <c r="G32" i="12"/>
  <c r="K32" i="12"/>
  <c r="P32" i="12"/>
  <c r="P24" i="12"/>
  <c r="E27" i="12"/>
  <c r="H27" i="12"/>
  <c r="L27" i="12"/>
  <c r="C37" i="10" l="1"/>
  <c r="C40" i="10" s="1"/>
  <c r="C33" i="10"/>
  <c r="C43" i="10" s="1"/>
  <c r="C46" i="10" s="1"/>
  <c r="C20" i="10" s="1"/>
  <c r="C23" i="10" s="1"/>
  <c r="N26" i="12"/>
  <c r="N27" i="12"/>
  <c r="O27" i="12"/>
  <c r="O26" i="12"/>
  <c r="J26" i="12"/>
  <c r="J27" i="12"/>
  <c r="K26" i="12"/>
  <c r="K27" i="12"/>
  <c r="P25" i="12"/>
  <c r="F26" i="12"/>
  <c r="P26" i="12" s="1"/>
  <c r="F27" i="12"/>
  <c r="G26" i="12"/>
  <c r="G27" i="12"/>
  <c r="D33" i="12"/>
  <c r="D31" i="12" s="1"/>
  <c r="D30" i="12" s="1"/>
  <c r="E33" i="12"/>
  <c r="E31" i="12" s="1"/>
  <c r="C19" i="15"/>
  <c r="C24" i="15" s="1"/>
  <c r="I26" i="12"/>
  <c r="M27" i="12"/>
  <c r="D27" i="12"/>
  <c r="C31" i="19"/>
  <c r="C34" i="19" s="1"/>
  <c r="C36" i="19" s="1"/>
  <c r="K33" i="12" l="1"/>
  <c r="K31" i="12" s="1"/>
  <c r="P27" i="12"/>
  <c r="J33" i="12"/>
  <c r="J31" i="12" s="1"/>
  <c r="E30" i="12"/>
  <c r="E29" i="12"/>
  <c r="M33" i="12"/>
  <c r="M31" i="12" s="1"/>
  <c r="N33" i="12"/>
  <c r="N31" i="12" s="1"/>
  <c r="O33" i="12"/>
  <c r="O31" i="12" s="1"/>
  <c r="I33" i="12"/>
  <c r="I31" i="12" s="1"/>
  <c r="G33" i="12"/>
  <c r="G31" i="12" s="1"/>
  <c r="P33" i="12"/>
  <c r="P31" i="12" s="1"/>
  <c r="L33" i="12"/>
  <c r="L31" i="12" s="1"/>
  <c r="F33" i="12"/>
  <c r="F31" i="12" s="1"/>
  <c r="H33" i="12"/>
  <c r="H31" i="12" s="1"/>
  <c r="C45" i="19"/>
  <c r="C47" i="19" s="1"/>
  <c r="C49" i="19" s="1"/>
  <c r="C38" i="19"/>
  <c r="C37" i="19"/>
  <c r="O29" i="12" l="1"/>
  <c r="O30" i="12"/>
  <c r="F29" i="12"/>
  <c r="F30" i="12"/>
  <c r="H30" i="12"/>
  <c r="H29" i="12"/>
  <c r="J30" i="12"/>
  <c r="J29" i="12"/>
  <c r="M30" i="12"/>
  <c r="M29" i="12"/>
  <c r="L29" i="12"/>
  <c r="L30" i="12"/>
  <c r="P29" i="12"/>
  <c r="P30" i="12"/>
  <c r="G29" i="12"/>
  <c r="G30" i="12"/>
  <c r="N30" i="12"/>
  <c r="N29" i="12"/>
  <c r="I29" i="12"/>
  <c r="I30" i="12"/>
  <c r="K29" i="12"/>
  <c r="K30" i="12"/>
  <c r="C51" i="19"/>
  <c r="C50" i="19"/>
  <c r="C40" i="19"/>
  <c r="C53" i="19" l="1"/>
  <c r="C54" i="19"/>
  <c r="C43" i="19"/>
  <c r="C55" i="19" l="1"/>
  <c r="C57" i="19" s="1"/>
  <c r="C59" i="19" s="1"/>
  <c r="C61" i="19" s="1"/>
  <c r="C20" i="19" s="1"/>
</calcChain>
</file>

<file path=xl/sharedStrings.xml><?xml version="1.0" encoding="utf-8"?>
<sst xmlns="http://schemas.openxmlformats.org/spreadsheetml/2006/main" count="297" uniqueCount="232">
  <si>
    <t>Average PAYE calculation: South Africa (March 2019 - February 2020)</t>
  </si>
  <si>
    <r>
      <t>Enter the applicable 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</si>
  <si>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r>
      <rPr>
        <i/>
        <sz val="10"/>
        <color theme="0" tint="-0.249977111117893"/>
        <rFont val="Arial"/>
        <family val="2"/>
      </rPr>
      <t>Notes</t>
    </r>
    <r>
      <rPr>
        <i/>
        <sz val="10"/>
        <color rgb="FF63666A"/>
        <rFont val="Arial"/>
        <family val="2"/>
      </rPr>
      <t xml:space="preserve">
</t>
    </r>
  </si>
  <si>
    <t>Employee Age</t>
  </si>
  <si>
    <t>Enter employee's age for correct rebate amounts</t>
  </si>
  <si>
    <t xml:space="preserve">Number of Days Worked </t>
  </si>
  <si>
    <r>
      <t xml:space="preserve">Factor used in the tax calculation. </t>
    </r>
    <r>
      <rPr>
        <b/>
        <i/>
        <sz val="9"/>
        <rFont val="Calibri"/>
        <family val="2"/>
        <scheme val="minor"/>
      </rPr>
      <t>Check that dates are correct!</t>
    </r>
  </si>
  <si>
    <t>Days in Tax Year</t>
  </si>
  <si>
    <r>
      <t>Factor used in the tax calculation.</t>
    </r>
    <r>
      <rPr>
        <b/>
        <i/>
        <sz val="9"/>
        <rFont val="Calibri"/>
        <family val="2"/>
        <scheme val="minor"/>
      </rPr>
      <t xml:space="preserve"> Check that dates are correct!</t>
    </r>
  </si>
  <si>
    <t>Year to Date Taxable Earnings</t>
  </si>
  <si>
    <t>Taxable earnings excluding travel allowance and reimbursive travel allowance</t>
  </si>
  <si>
    <t xml:space="preserve">Taxable Value of Travel Allowance </t>
  </si>
  <si>
    <t>Sum of all  Y+ 3701 remuneration values (20%, 80% or 100%)</t>
  </si>
  <si>
    <t>Taxable Portion of Reimbursive Travel Allowance</t>
  </si>
  <si>
    <t>Portion of reimbursive travel  that exceeds the prescribed rate of R3,61 per km</t>
  </si>
  <si>
    <t>Year to Date Fringe Benefits</t>
  </si>
  <si>
    <t>Y+ fringe benefit values</t>
  </si>
  <si>
    <t>Provision for Tax on Annual Bonus</t>
  </si>
  <si>
    <t>Y+ Provision for tax on annual bonus</t>
  </si>
  <si>
    <t>Taxable Company Contributions</t>
  </si>
  <si>
    <t>Y+ value of all CC taxable items (not already included in fringe benefits)</t>
  </si>
  <si>
    <t>Tax Deductions</t>
  </si>
  <si>
    <t>Pension, RA, Provident &amp; Payroll Giving (including private RA processed on system)</t>
  </si>
  <si>
    <t>Year to Date Periodic Earnings</t>
  </si>
  <si>
    <t>Enter sum of Y+ periodic taxable amounts (ex. Annual bonus)</t>
  </si>
  <si>
    <t>Year to Date PAYE Paid</t>
  </si>
  <si>
    <t>PAYE already paid for year (does not include additional tax)</t>
  </si>
  <si>
    <t xml:space="preserve">Year to Date Medical Scheme Fees Tax Credits </t>
  </si>
  <si>
    <t>YTD+ value of 4116</t>
  </si>
  <si>
    <t>Year to Date Additional Medical Expenses Tax Credits</t>
  </si>
  <si>
    <t>YTD+ value of 4120</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</si>
  <si>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</si>
  <si>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</si>
  <si>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</si>
  <si>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</si>
  <si>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</si>
  <si>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</si>
  <si>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</si>
  <si>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</si>
  <si>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</si>
  <si>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</si>
  <si>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</si>
  <si>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</si>
  <si>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</si>
  <si>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</si>
  <si>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</si>
  <si>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</si>
  <si>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</si>
  <si>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</si>
  <si>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</si>
  <si>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</si>
  <si>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</si>
  <si>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</si>
  <si>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</si>
  <si>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</si>
  <si>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</si>
  <si>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</si>
  <si>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</si>
  <si>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</si>
  <si>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</si>
  <si>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</si>
  <si>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</si>
  <si>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</si>
  <si>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</si>
  <si>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</si>
  <si>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</si>
  <si>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</si>
  <si>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</si>
  <si>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</si>
  <si>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</si>
  <si>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</si>
  <si>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</si>
  <si>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</si>
  <si>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</si>
  <si>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2018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</si>
  <si>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</si>
  <si>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Travel allowance calculation for the 2019/2020 tax year</t>
  </si>
  <si>
    <r>
      <t xml:space="preserve">Enter your estimated values for the full tax year (2019/2020) in the </t>
    </r>
    <r>
      <rPr>
        <b/>
        <sz val="11"/>
        <color rgb="FF00DC00"/>
        <rFont val="Calibri"/>
        <family val="2"/>
        <scheme val="minor"/>
      </rPr>
      <t>green</t>
    </r>
    <r>
      <rPr>
        <b/>
        <sz val="11"/>
        <rFont val="Calibri"/>
        <family val="2"/>
        <scheme val="minor"/>
      </rPr>
      <t xml:space="preserve"> areas</t>
    </r>
  </si>
  <si>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</si>
  <si>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</si>
  <si>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</si>
  <si>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</si>
  <si>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</si>
  <si>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</si>
  <si>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</si>
  <si>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</si>
  <si>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</si>
  <si>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</si>
  <si>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</si>
  <si>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</si>
  <si>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</si>
  <si>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r>
      <t xml:space="preserve">(Original purchase price </t>
    </r>
    <r>
      <rPr>
        <b/>
        <sz val="10"/>
        <rFont val="Calibri"/>
        <family val="2"/>
        <scheme val="minor"/>
      </rPr>
      <t>plus</t>
    </r>
    <r>
      <rPr>
        <sz val="10"/>
        <rFont val="Calibri"/>
        <family val="2"/>
        <scheme val="minor"/>
      </rPr>
      <t xml:space="preserve"> VAT </t>
    </r>
    <r>
      <rPr>
        <b/>
        <sz val="10"/>
        <rFont val="Calibri"/>
        <family val="2"/>
        <scheme val="minor"/>
      </rPr>
      <t>excluding</t>
    </r>
    <r>
      <rPr>
        <sz val="10"/>
        <rFont val="Calibri"/>
        <family val="2"/>
        <scheme val="minor"/>
      </rPr>
      <t xml:space="preserve"> finance charges)</t>
    </r>
  </si>
  <si>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</si>
  <si>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</si>
  <si>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</si>
  <si>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</si>
  <si>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</si>
  <si>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</si>
  <si>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</si>
  <si>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</si>
  <si>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</si>
  <si>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</si>
  <si>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</si>
  <si>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</si>
  <si>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</si>
  <si>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</si>
  <si>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</si>
  <si>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</si>
  <si>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</si>
  <si>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</si>
  <si>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</si>
  <si>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</si>
  <si>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</si>
  <si>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</si>
  <si>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</si>
  <si>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</si>
  <si>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</si>
  <si>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</si>
  <si>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</si>
  <si>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r>
      <rPr>
        <b/>
        <sz val="9"/>
        <rFont val="Calibri"/>
        <family val="2"/>
        <scheme val="minor"/>
      </rPr>
      <t xml:space="preserve">Note: </t>
    </r>
    <r>
      <rPr>
        <sz val="9"/>
        <rFont val="Calibri"/>
        <family val="2"/>
        <scheme val="minor"/>
      </rPr>
      <t>this value can be grossed up</t>
    </r>
  </si>
  <si>
    <t>Final answer</t>
  </si>
  <si>
    <t>Taxable portion of reimbursive travel allowance                                                                               for the 2019/2020 tax year</t>
  </si>
  <si>
    <r>
      <t xml:space="preserve">Enter the relevant values in the </t>
    </r>
    <r>
      <rPr>
        <b/>
        <sz val="11"/>
        <color rgb="FF00DC00"/>
        <rFont val="Calibri"/>
        <family val="2"/>
        <scheme val="minor"/>
      </rPr>
      <t xml:space="preserve">green </t>
    </r>
    <r>
      <rPr>
        <b/>
        <sz val="11"/>
        <rFont val="Calibri"/>
        <family val="2"/>
        <scheme val="minor"/>
      </rPr>
      <t>areas</t>
    </r>
  </si>
  <si>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</si>
  <si>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</si>
  <si>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</si>
  <si>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</si>
  <si>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</si>
  <si>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</si>
  <si>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</si>
  <si>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</si>
  <si>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</si>
  <si>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Travel allowance value</t>
  </si>
  <si>
    <t>Taxable % of travel allowance</t>
  </si>
  <si>
    <t>Taxable Value for Reimbursive Travel Allowance</t>
  </si>
  <si>
    <t>Portion of travel allowance that does not exceed R3,61 per km</t>
  </si>
  <si>
    <t>Portion of travel allowance that does exceed R3,61 per km</t>
  </si>
  <si>
    <t>Remuneration value (for the PAYE, SDL, UIF and ETI calculation)</t>
  </si>
  <si>
    <t>IRP5 Codes</t>
  </si>
  <si>
    <r>
      <t xml:space="preserve">IRP5 Code </t>
    </r>
    <r>
      <rPr>
        <b/>
        <sz val="10"/>
        <rFont val="Calibri"/>
        <family val="2"/>
        <scheme val="minor"/>
      </rPr>
      <t>3703</t>
    </r>
  </si>
  <si>
    <r>
      <t xml:space="preserve">IRP5 Code </t>
    </r>
    <r>
      <rPr>
        <b/>
        <sz val="10"/>
        <rFont val="Calibri"/>
        <family val="2"/>
        <scheme val="minor"/>
      </rPr>
      <t>3702</t>
    </r>
  </si>
  <si>
    <r>
      <t xml:space="preserve">IRP5 Code </t>
    </r>
    <r>
      <rPr>
        <b/>
        <sz val="10"/>
        <rFont val="Calibri"/>
        <family val="2"/>
        <scheme val="minor"/>
      </rPr>
      <t>3722</t>
    </r>
  </si>
  <si>
    <r>
      <t xml:space="preserve">IRP5 Code </t>
    </r>
    <r>
      <rPr>
        <b/>
        <sz val="10"/>
        <rFont val="Calibri"/>
        <family val="2"/>
        <scheme val="minor"/>
      </rPr>
      <t>3701</t>
    </r>
  </si>
  <si>
    <t>100% of travel allowance value</t>
  </si>
  <si>
    <r>
      <t xml:space="preserve">IRP5 Code </t>
    </r>
    <r>
      <rPr>
        <b/>
        <sz val="10"/>
        <rFont val="Calibri"/>
        <family val="2"/>
        <scheme val="minor"/>
      </rPr>
      <t>4582</t>
    </r>
  </si>
  <si>
    <t>Remuneration value of travel allowance</t>
  </si>
  <si>
    <t>Prescribed rate for 2018/2019</t>
  </si>
  <si>
    <t>Portion of travel allowance that exceed R3,61 per km</t>
  </si>
  <si>
    <t>Taxable value of use of company car calculation                                                                               for the 2019/2020 Tax year</t>
  </si>
  <si>
    <r>
      <t xml:space="preserve">Enter the relevant values in the </t>
    </r>
    <r>
      <rPr>
        <b/>
        <sz val="11"/>
        <color rgb="FF00DC00"/>
        <rFont val="Calibri"/>
        <family val="2"/>
        <scheme val="minor"/>
      </rPr>
      <t>green</t>
    </r>
    <r>
      <rPr>
        <b/>
        <sz val="11"/>
        <rFont val="Calibri"/>
        <family val="2"/>
        <scheme val="minor"/>
      </rPr>
      <t xml:space="preserve"> areas</t>
    </r>
  </si>
  <si>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</si>
  <si>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</si>
  <si>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</si>
  <si>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</si>
  <si>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</si>
  <si>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</si>
  <si>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</si>
  <si>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</si>
  <si>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</si>
  <si>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</si>
  <si>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Maintenance plan = 3,5%. No maintenance plan = 3,25%</t>
  </si>
  <si>
    <t>Less consideration paid by employee</t>
  </si>
  <si>
    <t>Fringe benefit value (IRP5 code 3802)</t>
  </si>
  <si>
    <t>Value for IRP5 code 3802 (100% of cash equivalent)</t>
  </si>
  <si>
    <t>Inclusion rate</t>
  </si>
  <si>
    <t>Value for IRP5 code 4582</t>
  </si>
  <si>
    <t>Remuneration value for right of use of motor vehicle fringe benefit (20%, 80% or 100%)</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</si>
  <si>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</si>
  <si>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</si>
  <si>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</si>
  <si>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</si>
  <si>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</si>
  <si>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</si>
  <si>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t>Medical Aid Benefit and Tax Credits</t>
  </si>
  <si>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</si>
  <si>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</si>
  <si>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</si>
  <si>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</si>
  <si>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</si>
  <si>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</si>
  <si>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</si>
  <si>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</si>
  <si>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</si>
  <si>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</si>
  <si>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</si>
  <si>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</si>
  <si>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</si>
  <si>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</si>
  <si>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</si>
  <si>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</si>
  <si>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</si>
  <si>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</si>
  <si>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</si>
  <si>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</si>
  <si>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</si>
  <si>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</si>
  <si>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Beneficiaries (incl princilple member)</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</si>
  <si>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</si>
  <si>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</si>
  <si>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</si>
  <si>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</si>
  <si>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</si>
  <si>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</si>
  <si>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</si>
  <si>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</si>
  <si>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</si>
  <si>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</si>
  <si>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</si>
  <si>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</si>
  <si>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Entry Fields</t>
  </si>
  <si>
    <t>Calculated Fields</t>
  </si>
  <si>
    <t>Y+ Values</t>
  </si>
  <si>
    <t>Vehicle (incl.VAT)</t>
  </si>
  <si>
    <t>Fixed Cost</t>
  </si>
  <si>
    <t>Fuel Cost</t>
  </si>
  <si>
    <t>Maintenance Cost</t>
  </si>
  <si>
    <t>Taxable Income</t>
  </si>
  <si>
    <t>Base Amount</t>
  </si>
  <si>
    <t>%</t>
  </si>
  <si>
    <t>Above Amount</t>
  </si>
  <si>
    <t>Rebates:</t>
  </si>
  <si>
    <t>Calculation</t>
  </si>
  <si>
    <t>Primary</t>
  </si>
  <si>
    <t>Seconday</t>
  </si>
  <si>
    <t>Tertiary</t>
  </si>
  <si>
    <t>Tax Threshold</t>
  </si>
  <si>
    <t>Annually</t>
  </si>
  <si>
    <t>up to 65</t>
  </si>
  <si>
    <t>65 up to 75</t>
  </si>
  <si>
    <t>75 and over</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</si>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</sst>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0.00;\-&quot;R&quot;#,##0.00"/>
    <numFmt numFmtId="8" formatCode="&quot;R&quot;#,##0.00;[Red]\-&quot;R&quot;#,##0.00"/>
    <numFmt numFmtId="164" formatCode="_ * #,##0_ ;_ * \-#,##0_ ;_ * &quot;-&quot;_ ;_ @_ "/>
    <numFmt numFmtId="165" formatCode="_ * #,##0.00_ ;_ * \-#,##0.00_ ;_ * &quot;-&quot;??_ ;_ @_ "/>
    <numFmt numFmtId="166" formatCode="_ &quot;R&quot;\ * #,##0_ ;_ &quot;R&quot;\ * \-#,##0_ ;_ &quot;R&quot;\ * &quot;-&quot;_ ;_ @_ "/>
    <numFmt numFmtId="167" formatCode="0.000"/>
    <numFmt numFmtId="168" formatCode="_(&quot;R&quot;* #,##0.000_);_(&quot;R&quot;* \(#,##0.000\);_(&quot;R&quot;* &quot;-&quot;???_);_(@_)"/>
    <numFmt numFmtId="169" formatCode="_(&quot;R&quot;* #,##0.00_);_(&quot;R&quot;* \(#,##0.00\);_(&quot;R&quot;* &quot;-&quot;_);_(@_)"/>
    <numFmt numFmtId="170" formatCode="&quot;R&quot;\ #,##0.00"/>
    <numFmt numFmtId="171" formatCode="&quot;R&quot;#,##0.00"/>
    <numFmt numFmtId="172" formatCode="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b/>
      <sz val="14"/>
      <name val="Arial"/>
      <family val="2"/>
    </font>
    <font>
      <b/>
      <sz val="10"/>
      <name val="Arial"/>
      <family val="2"/>
    </font>
    <font>
      <b/>
      <sz val="12"/>
      <name val="Arial"/>
      <family val="2"/>
    </font>
    <font>
      <i/>
      <sz val="12"/>
      <color theme="0" tint="-0.249977111117893"/>
      <name val="Arial"/>
      <family val="2"/>
    </font>
    <font>
      <sz val="8"/>
      <color rgb="FF41A940"/>
      <name val="Arial"/>
      <family val="2"/>
    </font>
    <font>
      <sz val="8"/>
      <color indexed="13"/>
      <name val="Arial"/>
      <family val="2"/>
    </font>
    <font>
      <sz val="10"/>
      <name val="Arial"/>
      <family val="2"/>
    </font>
    <font>
      <sz val="8"/>
      <color rgb="FF63666A"/>
      <name val="Arial"/>
      <family val="2"/>
    </font>
    <font>
      <sz val="8"/>
      <name val="Calibri"/>
      <family val="2"/>
      <scheme val="minor"/>
    </font>
    <font>
      <b/>
      <sz val="8"/>
      <name val="Calibri"/>
      <family val="2"/>
      <scheme val="minor"/>
    </font>
    <font>
      <b/>
      <sz val="9"/>
      <name val="Calibri"/>
      <family val="2"/>
      <scheme val="minor"/>
    </font>
    <font>
      <i/>
      <sz val="9"/>
      <name val="Calibri"/>
      <family val="2"/>
      <scheme val="minor"/>
    </font>
    <font>
      <b/>
      <sz val="10"/>
      <name val="Calibri"/>
      <family val="2"/>
      <scheme val="minor"/>
    </font>
    <font>
      <b/>
      <sz val="14"/>
      <color theme="0"/>
      <name val="Calibri"/>
      <family val="2"/>
      <scheme val="minor"/>
    </font>
    <font>
      <sz val="10"/>
      <name val="Calibri"/>
      <family val="2"/>
      <scheme val="minor"/>
    </font>
    <font>
      <b/>
      <sz val="11"/>
      <name val="Calibri"/>
      <family val="2"/>
      <scheme val="minor"/>
    </font>
    <font>
      <b/>
      <sz val="11"/>
      <color rgb="FF00DC00"/>
      <name val="Calibri"/>
      <family val="2"/>
      <scheme val="minor"/>
    </font>
    <font>
      <sz val="8"/>
      <color rgb="FF41A940"/>
      <name val="Calibri"/>
      <family val="2"/>
      <scheme val="minor"/>
    </font>
    <font>
      <sz val="9"/>
      <name val="Calibri"/>
      <family val="2"/>
      <scheme val="minor"/>
    </font>
    <font>
      <b/>
      <sz val="9"/>
      <color indexed="22"/>
      <name val="Calibri"/>
      <family val="2"/>
      <scheme val="minor"/>
    </font>
    <font>
      <sz val="10"/>
      <color theme="0" tint="-0.249977111117893"/>
      <name val="Calibri"/>
      <family val="2"/>
      <scheme val="minor"/>
    </font>
    <font>
      <i/>
      <sz val="10"/>
      <color theme="0" tint="-0.249977111117893"/>
      <name val="Calibri"/>
      <family val="2"/>
      <scheme val="minor"/>
    </font>
    <font>
      <b/>
      <sz val="14"/>
      <name val="Calibri"/>
      <family val="2"/>
      <scheme val="minor"/>
    </font>
    <font>
      <b/>
      <sz val="12"/>
      <name val="Calibri"/>
      <family val="2"/>
      <scheme val="minor"/>
    </font>
    <font>
      <i/>
      <sz val="12"/>
      <color theme="0" tint="-0.249977111117893"/>
      <name val="Calibri"/>
      <family val="2"/>
      <scheme val="minor"/>
    </font>
    <font>
      <i/>
      <sz val="9"/>
      <color theme="1"/>
      <name val="Calibri"/>
      <family val="2"/>
      <scheme val="minor"/>
    </font>
    <font>
      <i/>
      <sz val="9"/>
      <color theme="0" tint="-0.249977111117893"/>
      <name val="Calibri"/>
      <family val="2"/>
      <scheme val="minor"/>
    </font>
    <font>
      <b/>
      <sz val="8"/>
      <color theme="0"/>
      <name val="Calibri"/>
      <family val="2"/>
      <scheme val="minor"/>
    </font>
    <font>
      <sz val="8"/>
      <color theme="0"/>
      <name val="Calibri"/>
      <family val="2"/>
      <scheme val="minor"/>
    </font>
    <font>
      <sz val="9"/>
      <color rgb="FF63666A"/>
      <name val="Calibri"/>
      <family val="2"/>
      <scheme val="minor"/>
    </font>
    <font>
      <b/>
      <sz val="10"/>
      <color theme="0"/>
      <name val="Calibri"/>
      <family val="2"/>
      <scheme val="minor"/>
    </font>
    <font>
      <b/>
      <sz val="10"/>
      <color indexed="10"/>
      <name val="Calibri"/>
      <family val="2"/>
      <scheme val="minor"/>
    </font>
    <font>
      <b/>
      <sz val="10"/>
      <color rgb="FFFF0000"/>
      <name val="Calibri"/>
      <family val="2"/>
      <scheme val="minor"/>
    </font>
    <font>
      <b/>
      <sz val="10"/>
      <color indexed="17"/>
      <name val="Calibri"/>
      <family val="2"/>
      <scheme val="minor"/>
    </font>
    <font>
      <i/>
      <sz val="10"/>
      <name val="Calibri"/>
      <family val="2"/>
      <scheme val="minor"/>
    </font>
    <font>
      <i/>
      <sz val="8"/>
      <name val="Arial"/>
      <family val="2"/>
    </font>
    <font>
      <b/>
      <sz val="9"/>
      <name val="Arial"/>
      <family val="2"/>
    </font>
    <font>
      <b/>
      <i/>
      <sz val="9"/>
      <name val="Calibri"/>
      <family val="2"/>
      <scheme val="minor"/>
    </font>
    <font>
      <sz val="9"/>
      <color theme="1"/>
      <name val="Calibri"/>
      <family val="2"/>
      <scheme val="minor"/>
    </font>
    <font>
      <b/>
      <sz val="9"/>
      <color theme="1"/>
      <name val="Calibri"/>
      <family val="2"/>
      <scheme val="minor"/>
    </font>
    <font>
      <b/>
      <i/>
      <sz val="8"/>
      <name val="Arial"/>
      <family val="2"/>
    </font>
    <font>
      <sz val="10"/>
      <name val="Calibri"/>
      <family val="2"/>
    </font>
    <font>
      <i/>
      <sz val="10"/>
      <color rgb="FF63666A"/>
      <name val="Arial"/>
      <family val="2"/>
    </font>
    <font>
      <i/>
      <sz val="10"/>
      <color theme="0" tint="-0.249977111117893"/>
      <name val="Arial"/>
      <family val="2"/>
    </font>
    <font>
      <sz val="11"/>
      <name val="Calibri"/>
      <family val="2"/>
      <scheme val="minor"/>
    </font>
    <font>
      <b/>
      <sz val="11"/>
      <color rgb="FFFF5800"/>
      <name val="Calibri"/>
      <family val="2"/>
      <scheme val="minor"/>
    </font>
    <font>
      <b/>
      <u/>
      <sz val="9"/>
      <name val="Arial"/>
      <family val="2"/>
    </font>
    <font>
      <b/>
      <u/>
      <sz val="8"/>
      <name val="Arial"/>
      <family val="2"/>
    </font>
  </fonts>
  <fills count="1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rgb="FF00DC00"/>
        <bgColor indexed="64"/>
      </patternFill>
    </fill>
    <fill>
      <patternFill patternType="solid">
        <fgColor rgb="FF004B87"/>
        <bgColor indexed="64"/>
      </patternFill>
    </fill>
    <fill>
      <patternFill patternType="solid">
        <fgColor rgb="FF8246AF"/>
        <bgColor indexed="64"/>
      </patternFill>
    </fill>
    <fill>
      <patternFill patternType="solid">
        <fgColor rgb="FFCE0058"/>
        <bgColor indexed="64"/>
      </patternFill>
    </fill>
    <fill>
      <patternFill patternType="gray0625">
        <bgColor rgb="FF8246AF"/>
      </patternFill>
    </fill>
    <fill>
      <patternFill patternType="gray0625">
        <bgColor rgb="FFCE0058"/>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5"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323">
    <xf numFmtId="0" fontId="0" fillId="0" borderId="0" xfId="0"/>
    <xf numFmtId="0" fontId="7" fillId="0" borderId="0" xfId="0" applyFont="1"/>
    <xf numFmtId="1" fontId="7" fillId="0" borderId="0" xfId="0" applyNumberFormat="1" applyFont="1"/>
    <xf numFmtId="2" fontId="8" fillId="0" borderId="0" xfId="0" applyNumberFormat="1" applyFont="1" applyAlignment="1">
      <alignment horizontal="center" vertical="top" wrapText="1"/>
    </xf>
    <xf numFmtId="0" fontId="8" fillId="0" borderId="0" xfId="0" applyFont="1" applyAlignment="1">
      <alignment horizontal="center" vertical="top" wrapText="1"/>
    </xf>
    <xf numFmtId="167" fontId="7" fillId="0" borderId="0" xfId="0" applyNumberFormat="1" applyFont="1"/>
    <xf numFmtId="0" fontId="7" fillId="3" borderId="0" xfId="0" applyFont="1" applyFill="1"/>
    <xf numFmtId="0" fontId="7" fillId="0" borderId="0" xfId="0" applyFont="1" applyAlignment="1">
      <alignment horizontal="left"/>
    </xf>
    <xf numFmtId="0" fontId="7" fillId="0" borderId="0" xfId="0" applyFont="1" applyAlignment="1">
      <alignment horizontal="right"/>
    </xf>
    <xf numFmtId="0" fontId="9" fillId="3" borderId="0" xfId="0" applyFont="1" applyFill="1" applyAlignment="1">
      <alignment wrapText="1"/>
    </xf>
    <xf numFmtId="0" fontId="0" fillId="3" borderId="0" xfId="0" applyFill="1"/>
    <xf numFmtId="9" fontId="10" fillId="0" borderId="0" xfId="0" applyNumberFormat="1" applyFont="1"/>
    <xf numFmtId="0" fontId="11" fillId="3" borderId="0" xfId="0" applyFont="1" applyFill="1" applyAlignment="1">
      <alignment horizontal="centerContinuous"/>
    </xf>
    <xf numFmtId="0" fontId="0" fillId="3" borderId="0" xfId="0" applyFill="1" applyAlignment="1">
      <alignment horizontal="centerContinuous"/>
    </xf>
    <xf numFmtId="0" fontId="12" fillId="3" borderId="0" xfId="0" applyFont="1" applyFill="1" applyAlignment="1">
      <alignment horizontal="center"/>
    </xf>
    <xf numFmtId="0" fontId="0" fillId="5" borderId="0" xfId="0" applyFill="1"/>
    <xf numFmtId="9" fontId="0" fillId="5" borderId="0" xfId="0" applyNumberFormat="1" applyFill="1"/>
    <xf numFmtId="10" fontId="0" fillId="5" borderId="0" xfId="0" applyNumberFormat="1" applyFill="1"/>
    <xf numFmtId="169" fontId="10" fillId="5" borderId="0" xfId="0" applyNumberFormat="1" applyFont="1" applyFill="1"/>
    <xf numFmtId="1"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67" fontId="6" fillId="0" borderId="1" xfId="0" applyNumberFormat="1" applyFont="1" applyBorder="1" applyAlignment="1">
      <alignment horizontal="center" vertical="top" wrapText="1"/>
    </xf>
    <xf numFmtId="1" fontId="7" fillId="0" borderId="1" xfId="0" applyNumberFormat="1" applyFont="1" applyBorder="1"/>
    <xf numFmtId="1"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7" fontId="7" fillId="0" borderId="1" xfId="0" applyNumberFormat="1" applyFont="1" applyBorder="1"/>
    <xf numFmtId="0" fontId="13" fillId="6" borderId="0" xfId="0" applyFont="1" applyFill="1" applyAlignment="1">
      <alignment vertical="center"/>
    </xf>
    <xf numFmtId="0" fontId="14" fillId="0" borderId="0" xfId="0" applyFont="1"/>
    <xf numFmtId="0" fontId="5" fillId="3" borderId="0" xfId="0" applyFont="1" applyFill="1"/>
    <xf numFmtId="7" fontId="0" fillId="3" borderId="0" xfId="0" applyNumberFormat="1" applyFill="1"/>
    <xf numFmtId="171" fontId="0" fillId="3" borderId="0" xfId="0" applyNumberFormat="1" applyFill="1"/>
    <xf numFmtId="0" fontId="16" fillId="0" borderId="0" xfId="0" applyFont="1" applyAlignment="1">
      <alignment vertical="center"/>
    </xf>
    <xf numFmtId="1" fontId="0" fillId="0" borderId="0" xfId="0" applyNumberFormat="1"/>
    <xf numFmtId="0" fontId="7" fillId="9" borderId="0" xfId="0" applyFont="1" applyFill="1"/>
    <xf numFmtId="0" fontId="19" fillId="0" borderId="0" xfId="0" applyFont="1"/>
    <xf numFmtId="0" fontId="26" fillId="5" borderId="0" xfId="0" applyFont="1" applyFill="1" applyAlignment="1">
      <alignment vertical="center"/>
    </xf>
    <xf numFmtId="0" fontId="17" fillId="3" borderId="0" xfId="0" applyFont="1" applyFill="1" applyAlignment="1">
      <alignment horizontal="right"/>
    </xf>
    <xf numFmtId="0" fontId="17" fillId="3" borderId="0" xfId="0" applyFont="1" applyFill="1"/>
    <xf numFmtId="0" fontId="17" fillId="3" borderId="0" xfId="0" applyFont="1" applyFill="1" applyAlignment="1">
      <alignment horizontal="left"/>
    </xf>
    <xf numFmtId="0" fontId="17" fillId="3" borderId="8" xfId="0" applyFont="1" applyFill="1" applyBorder="1" applyAlignment="1">
      <alignment horizontal="right"/>
    </xf>
    <xf numFmtId="4" fontId="17" fillId="3" borderId="0" xfId="0" applyNumberFormat="1" applyFont="1" applyFill="1"/>
    <xf numFmtId="0" fontId="17" fillId="3" borderId="10" xfId="0" applyFont="1" applyFill="1" applyBorder="1" applyAlignment="1">
      <alignment horizontal="right"/>
    </xf>
    <xf numFmtId="4" fontId="17" fillId="7" borderId="0" xfId="0" applyNumberFormat="1" applyFont="1" applyFill="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20" fillId="3" borderId="0" xfId="0" applyFont="1" applyFill="1" applyAlignment="1">
      <alignment horizontal="left"/>
    </xf>
    <xf numFmtId="0" fontId="27" fillId="3" borderId="0" xfId="0" applyFont="1" applyFill="1"/>
    <xf numFmtId="0" fontId="27" fillId="3" borderId="12" xfId="0" applyFont="1" applyFill="1" applyBorder="1" applyAlignment="1">
      <alignment horizontal="left"/>
    </xf>
    <xf numFmtId="0" fontId="27" fillId="3" borderId="11" xfId="0" applyFont="1" applyFill="1" applyBorder="1"/>
    <xf numFmtId="4" fontId="27" fillId="3" borderId="11" xfId="0" applyNumberFormat="1" applyFont="1" applyFill="1" applyBorder="1"/>
    <xf numFmtId="0" fontId="21" fillId="3" borderId="0" xfId="0" applyFont="1" applyFill="1"/>
    <xf numFmtId="166" fontId="21" fillId="3" borderId="0" xfId="0" applyNumberFormat="1" applyFont="1" applyFill="1"/>
    <xf numFmtId="0" fontId="23" fillId="3" borderId="9" xfId="0" applyFont="1" applyFill="1" applyBorder="1" applyAlignment="1">
      <alignment horizontal="left"/>
    </xf>
    <xf numFmtId="0" fontId="27" fillId="3" borderId="0" xfId="0" applyFont="1" applyFill="1" applyAlignment="1">
      <alignment horizontal="left"/>
    </xf>
    <xf numFmtId="0" fontId="19" fillId="7" borderId="8" xfId="0" applyFont="1" applyFill="1" applyBorder="1" applyAlignment="1">
      <alignment horizontal="centerContinuous"/>
    </xf>
    <xf numFmtId="0" fontId="19" fillId="7" borderId="0" xfId="0" applyFont="1" applyFill="1" applyAlignment="1">
      <alignment horizontal="centerContinuous"/>
    </xf>
    <xf numFmtId="4" fontId="19" fillId="7" borderId="0" xfId="0" applyNumberFormat="1" applyFont="1" applyFill="1" applyAlignment="1">
      <alignment horizontal="centerContinuous"/>
    </xf>
    <xf numFmtId="4" fontId="28" fillId="7" borderId="4" xfId="0" applyNumberFormat="1" applyFont="1" applyFill="1" applyBorder="1" applyAlignment="1">
      <alignment horizontal="centerContinuous"/>
    </xf>
    <xf numFmtId="0" fontId="27" fillId="7" borderId="8" xfId="0" applyFont="1" applyFill="1" applyBorder="1" applyAlignment="1">
      <alignment horizontal="right"/>
    </xf>
    <xf numFmtId="0" fontId="19" fillId="7" borderId="0" xfId="0" applyFont="1" applyFill="1"/>
    <xf numFmtId="4" fontId="27" fillId="7" borderId="0" xfId="0" applyNumberFormat="1" applyFont="1" applyFill="1"/>
    <xf numFmtId="0" fontId="27" fillId="7" borderId="9" xfId="0" applyFont="1" applyFill="1" applyBorder="1" applyAlignment="1">
      <alignment horizontal="left"/>
    </xf>
    <xf numFmtId="0" fontId="27" fillId="7" borderId="1" xfId="0" applyFont="1" applyFill="1" applyBorder="1"/>
    <xf numFmtId="3" fontId="27" fillId="7" borderId="1" xfId="0" applyNumberFormat="1" applyFont="1" applyFill="1" applyBorder="1"/>
    <xf numFmtId="0" fontId="27" fillId="7" borderId="0" xfId="0" applyFont="1" applyFill="1"/>
    <xf numFmtId="166" fontId="27" fillId="7" borderId="1" xfId="0" applyNumberFormat="1" applyFont="1" applyFill="1" applyBorder="1"/>
    <xf numFmtId="168" fontId="27" fillId="7" borderId="1" xfId="0" applyNumberFormat="1" applyFont="1" applyFill="1" applyBorder="1"/>
    <xf numFmtId="0" fontId="27" fillId="7" borderId="2" xfId="0" applyFont="1" applyFill="1" applyBorder="1"/>
    <xf numFmtId="168" fontId="27" fillId="7" borderId="2" xfId="0" applyNumberFormat="1" applyFont="1" applyFill="1" applyBorder="1"/>
    <xf numFmtId="0" fontId="27" fillId="7" borderId="13" xfId="0" applyFont="1" applyFill="1" applyBorder="1"/>
    <xf numFmtId="168" fontId="27" fillId="7" borderId="13" xfId="0" applyNumberFormat="1" applyFont="1" applyFill="1" applyBorder="1"/>
    <xf numFmtId="0" fontId="27" fillId="7" borderId="11" xfId="0" applyFont="1" applyFill="1" applyBorder="1"/>
    <xf numFmtId="0" fontId="27" fillId="7" borderId="12" xfId="0" applyFont="1" applyFill="1" applyBorder="1" applyAlignment="1">
      <alignment horizontal="left"/>
    </xf>
    <xf numFmtId="0" fontId="27" fillId="7" borderId="0" xfId="0" applyFont="1" applyFill="1" applyAlignment="1">
      <alignment horizontal="right"/>
    </xf>
    <xf numFmtId="0" fontId="27" fillId="7" borderId="0" xfId="0" applyFont="1" applyFill="1" applyAlignment="1">
      <alignment horizontal="left"/>
    </xf>
    <xf numFmtId="0" fontId="23" fillId="0" borderId="0" xfId="0" applyFont="1"/>
    <xf numFmtId="0" fontId="23" fillId="3" borderId="0" xfId="0" applyFont="1" applyFill="1" applyAlignment="1">
      <alignment wrapText="1"/>
    </xf>
    <xf numFmtId="0" fontId="23" fillId="3" borderId="0" xfId="0" applyFont="1" applyFill="1"/>
    <xf numFmtId="0" fontId="21" fillId="3" borderId="0" xfId="0" applyFont="1" applyFill="1" applyAlignment="1">
      <alignment horizontal="center"/>
    </xf>
    <xf numFmtId="0" fontId="27" fillId="5" borderId="29" xfId="0" applyFont="1" applyFill="1" applyBorder="1"/>
    <xf numFmtId="3" fontId="23" fillId="5" borderId="0" xfId="0" applyNumberFormat="1" applyFont="1" applyFill="1"/>
    <xf numFmtId="3" fontId="29" fillId="0" borderId="0" xfId="0" applyNumberFormat="1" applyFont="1"/>
    <xf numFmtId="0" fontId="23" fillId="5" borderId="0" xfId="0" applyFont="1" applyFill="1" applyAlignment="1">
      <alignment horizontal="center"/>
    </xf>
    <xf numFmtId="0" fontId="23" fillId="5" borderId="0" xfId="0" applyFont="1" applyFill="1"/>
    <xf numFmtId="0" fontId="30" fillId="5" borderId="0" xfId="0" applyFont="1" applyFill="1" applyAlignment="1">
      <alignment horizontal="center"/>
    </xf>
    <xf numFmtId="0" fontId="27" fillId="5" borderId="31" xfId="0" applyFont="1" applyFill="1" applyBorder="1"/>
    <xf numFmtId="0" fontId="27" fillId="5" borderId="0" xfId="0" applyFont="1" applyFill="1"/>
    <xf numFmtId="0" fontId="20" fillId="5" borderId="0" xfId="0" applyFont="1" applyFill="1" applyAlignment="1">
      <alignment horizontal="left"/>
    </xf>
    <xf numFmtId="3" fontId="20" fillId="5" borderId="0" xfId="0" applyNumberFormat="1" applyFont="1" applyFill="1" applyAlignment="1">
      <alignment horizontal="left"/>
    </xf>
    <xf numFmtId="0" fontId="20" fillId="0" borderId="0" xfId="0" applyFont="1" applyAlignment="1">
      <alignment horizontal="left"/>
    </xf>
    <xf numFmtId="0" fontId="31" fillId="3" borderId="0" xfId="0" applyFont="1" applyFill="1" applyAlignment="1">
      <alignment wrapText="1"/>
    </xf>
    <xf numFmtId="0" fontId="32" fillId="3" borderId="0" xfId="0" applyFont="1" applyFill="1" applyAlignment="1">
      <alignment horizontal="centerContinuous"/>
    </xf>
    <xf numFmtId="0" fontId="32" fillId="3" borderId="0" xfId="0" applyFont="1" applyFill="1" applyAlignment="1">
      <alignment horizontal="center"/>
    </xf>
    <xf numFmtId="0" fontId="33" fillId="3" borderId="0" xfId="0" applyFont="1" applyFill="1" applyAlignment="1">
      <alignment horizontal="center"/>
    </xf>
    <xf numFmtId="3" fontId="27" fillId="5" borderId="0" xfId="0" applyNumberFormat="1" applyFont="1" applyFill="1" applyAlignment="1">
      <alignment horizontal="right"/>
    </xf>
    <xf numFmtId="0" fontId="19" fillId="5" borderId="0" xfId="0" applyFont="1" applyFill="1"/>
    <xf numFmtId="170" fontId="19" fillId="5" borderId="0" xfId="0" applyNumberFormat="1" applyFont="1" applyFill="1" applyAlignment="1">
      <alignment horizontal="right"/>
    </xf>
    <xf numFmtId="0" fontId="34" fillId="5" borderId="0" xfId="0" applyFont="1" applyFill="1" applyAlignment="1">
      <alignment horizontal="left" vertical="top"/>
    </xf>
    <xf numFmtId="0" fontId="21" fillId="5" borderId="1" xfId="0" applyFont="1" applyFill="1" applyBorder="1"/>
    <xf numFmtId="170" fontId="21" fillId="5" borderId="2" xfId="0" applyNumberFormat="1" applyFont="1" applyFill="1" applyBorder="1" applyAlignment="1">
      <alignment horizontal="right"/>
    </xf>
    <xf numFmtId="0" fontId="21" fillId="5" borderId="19" xfId="0" applyFont="1" applyFill="1" applyBorder="1"/>
    <xf numFmtId="171" fontId="21" fillId="5" borderId="33" xfId="0" applyNumberFormat="1" applyFont="1" applyFill="1" applyBorder="1" applyAlignment="1">
      <alignment horizontal="right"/>
    </xf>
    <xf numFmtId="0" fontId="27" fillId="0" borderId="0" xfId="0" applyFont="1" applyAlignment="1">
      <alignment horizontal="left"/>
    </xf>
    <xf numFmtId="0" fontId="35" fillId="5" borderId="0" xfId="0" applyFont="1" applyFill="1" applyAlignment="1">
      <alignment horizontal="left"/>
    </xf>
    <xf numFmtId="0" fontId="34" fillId="5" borderId="0" xfId="0" applyFont="1" applyFill="1" applyAlignment="1">
      <alignment horizontal="left"/>
    </xf>
    <xf numFmtId="0" fontId="34" fillId="5" borderId="0" xfId="0" applyFont="1" applyFill="1"/>
    <xf numFmtId="0" fontId="35" fillId="5" borderId="0" xfId="0" applyFont="1" applyFill="1"/>
    <xf numFmtId="0" fontId="17" fillId="0" borderId="8" xfId="0" applyFont="1" applyBorder="1"/>
    <xf numFmtId="4" fontId="17" fillId="0" borderId="0" xfId="0" applyNumberFormat="1" applyFont="1"/>
    <xf numFmtId="0" fontId="17" fillId="0" borderId="0" xfId="0" applyFont="1" applyAlignment="1">
      <alignment horizontal="center"/>
    </xf>
    <xf numFmtId="0" fontId="18" fillId="0" borderId="14" xfId="0" applyFont="1" applyBorder="1"/>
    <xf numFmtId="0" fontId="18" fillId="0" borderId="13" xfId="0" applyFont="1" applyBorder="1"/>
    <xf numFmtId="0" fontId="18" fillId="0" borderId="23" xfId="0" applyFont="1" applyBorder="1"/>
    <xf numFmtId="3" fontId="17" fillId="2" borderId="1" xfId="0" applyNumberFormat="1" applyFont="1" applyFill="1" applyBorder="1" applyProtection="1">
      <protection locked="0"/>
    </xf>
    <xf numFmtId="49" fontId="18" fillId="0" borderId="0" xfId="0" applyNumberFormat="1" applyFont="1" applyAlignment="1">
      <alignment horizontal="center"/>
    </xf>
    <xf numFmtId="0" fontId="17" fillId="0" borderId="0" xfId="0" applyFont="1" applyAlignment="1">
      <alignment wrapText="1"/>
    </xf>
    <xf numFmtId="171" fontId="18" fillId="7" borderId="0" xfId="0" applyNumberFormat="1" applyFont="1" applyFill="1" applyAlignment="1">
      <alignment horizontal="center"/>
    </xf>
    <xf numFmtId="0" fontId="18" fillId="7" borderId="0" xfId="0" applyFont="1" applyFill="1" applyAlignment="1">
      <alignment horizontal="center"/>
    </xf>
    <xf numFmtId="0" fontId="18" fillId="4" borderId="0" xfId="0" applyFont="1" applyFill="1" applyAlignment="1">
      <alignment horizontal="center" wrapText="1"/>
    </xf>
    <xf numFmtId="0" fontId="17" fillId="0" borderId="0" xfId="0" applyFont="1" applyAlignment="1">
      <alignment vertical="top" wrapText="1"/>
    </xf>
    <xf numFmtId="0" fontId="18" fillId="0" borderId="0" xfId="0" applyFont="1" applyAlignment="1">
      <alignment horizontal="center"/>
    </xf>
    <xf numFmtId="4" fontId="17" fillId="10" borderId="0" xfId="0" applyNumberFormat="1" applyFont="1" applyFill="1"/>
    <xf numFmtId="0" fontId="36" fillId="10" borderId="1" xfId="0" applyFont="1" applyFill="1" applyBorder="1" applyAlignment="1">
      <alignment horizontal="center" vertical="center"/>
    </xf>
    <xf numFmtId="4" fontId="37" fillId="10" borderId="0" xfId="0" applyNumberFormat="1" applyFont="1" applyFill="1" applyAlignment="1">
      <alignment vertical="center"/>
    </xf>
    <xf numFmtId="3" fontId="37" fillId="10" borderId="0" xfId="0" applyNumberFormat="1" applyFont="1" applyFill="1" applyAlignment="1">
      <alignment vertical="center"/>
    </xf>
    <xf numFmtId="0" fontId="38" fillId="0" borderId="0" xfId="0" applyFont="1" applyAlignment="1">
      <alignment vertical="center"/>
    </xf>
    <xf numFmtId="0" fontId="23" fillId="0" borderId="1" xfId="0" applyFont="1" applyBorder="1" applyAlignment="1">
      <alignment wrapText="1"/>
    </xf>
    <xf numFmtId="4" fontId="39" fillId="12" borderId="1" xfId="0" applyNumberFormat="1" applyFont="1" applyFill="1" applyBorder="1" applyAlignment="1">
      <alignment horizontal="center" wrapText="1"/>
    </xf>
    <xf numFmtId="0" fontId="23" fillId="8" borderId="1" xfId="0" applyFont="1" applyFill="1" applyBorder="1" applyAlignment="1" applyProtection="1">
      <alignment horizontal="center"/>
      <protection locked="0"/>
    </xf>
    <xf numFmtId="0" fontId="23" fillId="7" borderId="1" xfId="0" applyFont="1" applyFill="1" applyBorder="1" applyAlignment="1">
      <alignment horizontal="center"/>
    </xf>
    <xf numFmtId="3" fontId="21" fillId="8" borderId="1" xfId="0" applyNumberFormat="1" applyFont="1" applyFill="1" applyBorder="1" applyProtection="1">
      <protection locked="0"/>
    </xf>
    <xf numFmtId="0" fontId="21" fillId="8" borderId="1" xfId="0" applyFont="1" applyFill="1" applyBorder="1" applyAlignment="1" applyProtection="1">
      <alignment horizontal="right"/>
      <protection locked="0"/>
    </xf>
    <xf numFmtId="2" fontId="7" fillId="0" borderId="0" xfId="0" applyNumberFormat="1" applyFont="1"/>
    <xf numFmtId="2" fontId="17" fillId="0" borderId="0" xfId="0" applyNumberFormat="1" applyFont="1"/>
    <xf numFmtId="2" fontId="23" fillId="8" borderId="1" xfId="0" applyNumberFormat="1" applyFont="1" applyFill="1" applyBorder="1" applyAlignment="1" applyProtection="1">
      <alignment horizontal="center"/>
      <protection locked="0"/>
    </xf>
    <xf numFmtId="2" fontId="23" fillId="7" borderId="1" xfId="0" applyNumberFormat="1" applyFont="1" applyFill="1" applyBorder="1" applyAlignment="1">
      <alignment horizontal="center"/>
    </xf>
    <xf numFmtId="2" fontId="23" fillId="8" borderId="1" xfId="0" applyNumberFormat="1" applyFont="1" applyFill="1" applyBorder="1" applyAlignment="1" applyProtection="1">
      <alignment horizontal="right"/>
      <protection locked="0"/>
    </xf>
    <xf numFmtId="2" fontId="23" fillId="7" borderId="1" xfId="0" applyNumberFormat="1" applyFont="1" applyFill="1" applyBorder="1" applyAlignment="1">
      <alignment horizontal="right"/>
    </xf>
    <xf numFmtId="2" fontId="18" fillId="7" borderId="0" xfId="0" applyNumberFormat="1" applyFont="1" applyFill="1" applyAlignment="1">
      <alignment horizontal="center"/>
    </xf>
    <xf numFmtId="2" fontId="17" fillId="7" borderId="0" xfId="0" applyNumberFormat="1" applyFont="1" applyFill="1"/>
    <xf numFmtId="2" fontId="39" fillId="12" borderId="1" xfId="0" applyNumberFormat="1" applyFont="1" applyFill="1" applyBorder="1" applyAlignment="1">
      <alignment horizontal="right" vertical="center" wrapText="1"/>
    </xf>
    <xf numFmtId="2" fontId="39" fillId="10" borderId="1" xfId="0" applyNumberFormat="1" applyFont="1" applyFill="1" applyBorder="1" applyAlignment="1">
      <alignment horizontal="right" vertical="center"/>
    </xf>
    <xf numFmtId="49" fontId="18" fillId="0" borderId="36" xfId="0" applyNumberFormat="1" applyFont="1" applyBorder="1" applyAlignment="1">
      <alignment horizontal="center"/>
    </xf>
    <xf numFmtId="0" fontId="17" fillId="0" borderId="13" xfId="0" applyFont="1" applyBorder="1" applyAlignment="1">
      <alignment wrapText="1"/>
    </xf>
    <xf numFmtId="0" fontId="18" fillId="7" borderId="13" xfId="0" applyFont="1" applyFill="1" applyBorder="1" applyAlignment="1">
      <alignment horizontal="center"/>
    </xf>
    <xf numFmtId="2" fontId="18" fillId="7" borderId="13" xfId="0" applyNumberFormat="1" applyFont="1" applyFill="1" applyBorder="1" applyAlignment="1">
      <alignment horizontal="center"/>
    </xf>
    <xf numFmtId="0" fontId="36" fillId="7" borderId="13" xfId="0" applyFont="1" applyFill="1" applyBorder="1" applyAlignment="1">
      <alignment horizontal="center" vertical="center"/>
    </xf>
    <xf numFmtId="0" fontId="18" fillId="4" borderId="37" xfId="0" applyFont="1" applyFill="1" applyBorder="1" applyAlignment="1">
      <alignment horizontal="center" wrapText="1"/>
    </xf>
    <xf numFmtId="49" fontId="39" fillId="13" borderId="15" xfId="0" applyNumberFormat="1" applyFont="1" applyFill="1" applyBorder="1" applyAlignment="1">
      <alignment horizontal="center" wrapText="1"/>
    </xf>
    <xf numFmtId="49" fontId="39" fillId="13" borderId="16" xfId="0" applyNumberFormat="1" applyFont="1" applyFill="1" applyBorder="1" applyAlignment="1">
      <alignment horizontal="center" wrapText="1"/>
    </xf>
    <xf numFmtId="49" fontId="39" fillId="13" borderId="17" xfId="0" applyNumberFormat="1" applyFont="1" applyFill="1" applyBorder="1" applyAlignment="1">
      <alignment horizontal="right" wrapText="1"/>
    </xf>
    <xf numFmtId="49" fontId="39" fillId="11" borderId="15" xfId="0" applyNumberFormat="1" applyFont="1" applyFill="1" applyBorder="1" applyAlignment="1">
      <alignment horizontal="center" wrapText="1"/>
    </xf>
    <xf numFmtId="49" fontId="39" fillId="11" borderId="38" xfId="0" applyNumberFormat="1" applyFont="1" applyFill="1" applyBorder="1" applyAlignment="1">
      <alignment horizontal="right" wrapText="1"/>
    </xf>
    <xf numFmtId="49" fontId="39" fillId="11" borderId="19" xfId="0" applyNumberFormat="1" applyFont="1" applyFill="1" applyBorder="1" applyAlignment="1">
      <alignment horizontal="center"/>
    </xf>
    <xf numFmtId="2" fontId="23" fillId="7" borderId="2" xfId="0" applyNumberFormat="1" applyFont="1" applyFill="1" applyBorder="1" applyAlignment="1">
      <alignment horizontal="right"/>
    </xf>
    <xf numFmtId="2" fontId="39" fillId="10" borderId="2" xfId="0" applyNumberFormat="1" applyFont="1" applyFill="1" applyBorder="1" applyAlignment="1">
      <alignment horizontal="right" vertical="center"/>
    </xf>
    <xf numFmtId="49" fontId="39" fillId="11" borderId="39" xfId="0" applyNumberFormat="1" applyFont="1" applyFill="1" applyBorder="1" applyAlignment="1">
      <alignment horizontal="right" wrapText="1"/>
    </xf>
    <xf numFmtId="0" fontId="23" fillId="0" borderId="2" xfId="0" applyFont="1" applyBorder="1" applyAlignment="1">
      <alignment horizontal="left" vertical="center" wrapText="1"/>
    </xf>
    <xf numFmtId="3" fontId="23" fillId="0" borderId="1" xfId="0" applyNumberFormat="1" applyFont="1" applyBorder="1"/>
    <xf numFmtId="3" fontId="23" fillId="3" borderId="0" xfId="0" applyNumberFormat="1" applyFont="1" applyFill="1"/>
    <xf numFmtId="164" fontId="21" fillId="8" borderId="1" xfId="0" applyNumberFormat="1" applyFont="1" applyFill="1" applyBorder="1" applyProtection="1">
      <protection locked="0"/>
    </xf>
    <xf numFmtId="166" fontId="21" fillId="8" borderId="1" xfId="0" applyNumberFormat="1" applyFont="1" applyFill="1" applyBorder="1" applyProtection="1">
      <protection locked="0"/>
    </xf>
    <xf numFmtId="49" fontId="23" fillId="3" borderId="9" xfId="0" applyNumberFormat="1" applyFont="1" applyFill="1" applyBorder="1" applyAlignment="1">
      <alignment horizontal="left"/>
    </xf>
    <xf numFmtId="0" fontId="40" fillId="3" borderId="0" xfId="0" applyFont="1" applyFill="1"/>
    <xf numFmtId="4" fontId="23" fillId="3" borderId="0" xfId="0" applyNumberFormat="1" applyFont="1" applyFill="1"/>
    <xf numFmtId="0" fontId="21" fillId="3" borderId="0" xfId="0" applyFont="1" applyFill="1" applyAlignment="1">
      <alignment horizontal="left"/>
    </xf>
    <xf numFmtId="0" fontId="23" fillId="3" borderId="0" xfId="0" applyFont="1" applyFill="1" applyAlignment="1">
      <alignment horizontal="left"/>
    </xf>
    <xf numFmtId="0" fontId="23" fillId="3" borderId="11" xfId="0" applyFont="1" applyFill="1" applyBorder="1"/>
    <xf numFmtId="4" fontId="23" fillId="3" borderId="11" xfId="0" applyNumberFormat="1" applyFont="1" applyFill="1" applyBorder="1"/>
    <xf numFmtId="0" fontId="23" fillId="3" borderId="12" xfId="0" applyFont="1" applyFill="1" applyBorder="1" applyAlignment="1">
      <alignment horizontal="left"/>
    </xf>
    <xf numFmtId="0" fontId="21" fillId="3" borderId="11" xfId="0" applyFont="1" applyFill="1" applyBorder="1"/>
    <xf numFmtId="3" fontId="21" fillId="3" borderId="11" xfId="0" applyNumberFormat="1" applyFont="1" applyFill="1" applyBorder="1"/>
    <xf numFmtId="3" fontId="21" fillId="3" borderId="0" xfId="0" applyNumberFormat="1" applyFont="1" applyFill="1"/>
    <xf numFmtId="0" fontId="10" fillId="3" borderId="0" xfId="0" applyFont="1" applyFill="1" applyAlignment="1">
      <alignment horizontal="center"/>
    </xf>
    <xf numFmtId="0" fontId="23" fillId="5" borderId="24" xfId="0" applyFont="1" applyFill="1" applyBorder="1" applyAlignment="1">
      <alignment wrapText="1"/>
    </xf>
    <xf numFmtId="4" fontId="23" fillId="8" borderId="28" xfId="0" applyNumberFormat="1" applyFont="1" applyFill="1" applyBorder="1" applyProtection="1">
      <protection locked="0"/>
    </xf>
    <xf numFmtId="0" fontId="23" fillId="5" borderId="29" xfId="0" applyFont="1" applyFill="1" applyBorder="1"/>
    <xf numFmtId="7" fontId="23" fillId="8" borderId="16" xfId="0" applyNumberFormat="1" applyFont="1" applyFill="1" applyBorder="1" applyProtection="1">
      <protection locked="0"/>
    </xf>
    <xf numFmtId="0" fontId="21" fillId="5" borderId="35" xfId="0" applyFont="1" applyFill="1" applyBorder="1"/>
    <xf numFmtId="171" fontId="23" fillId="5" borderId="30" xfId="1" applyNumberFormat="1" applyFont="1" applyFill="1" applyBorder="1" applyAlignment="1">
      <alignment horizontal="right"/>
    </xf>
    <xf numFmtId="3" fontId="23" fillId="5" borderId="31" xfId="1" applyNumberFormat="1" applyFont="1" applyFill="1" applyBorder="1" applyAlignment="1">
      <alignment horizontal="right"/>
    </xf>
    <xf numFmtId="0" fontId="21" fillId="5" borderId="34" xfId="0" applyFont="1" applyFill="1" applyBorder="1"/>
    <xf numFmtId="49" fontId="23" fillId="8" borderId="28" xfId="0" applyNumberFormat="1" applyFont="1" applyFill="1" applyBorder="1" applyAlignment="1" applyProtection="1">
      <alignment horizontal="right"/>
      <protection locked="0"/>
    </xf>
    <xf numFmtId="0" fontId="23" fillId="5" borderId="15" xfId="0" applyFont="1" applyFill="1" applyBorder="1"/>
    <xf numFmtId="171" fontId="23" fillId="8" borderId="16" xfId="0" applyNumberFormat="1" applyFont="1" applyFill="1" applyBorder="1" applyProtection="1">
      <protection locked="0"/>
    </xf>
    <xf numFmtId="0" fontId="23" fillId="5" borderId="19" xfId="0" applyFont="1" applyFill="1" applyBorder="1"/>
    <xf numFmtId="1" fontId="23" fillId="8" borderId="33" xfId="0" applyNumberFormat="1" applyFont="1" applyFill="1" applyBorder="1" applyProtection="1">
      <protection locked="0"/>
    </xf>
    <xf numFmtId="0" fontId="23" fillId="0" borderId="29" xfId="0" applyFont="1" applyBorder="1"/>
    <xf numFmtId="3" fontId="23" fillId="5" borderId="31" xfId="0" applyNumberFormat="1" applyFont="1" applyFill="1" applyBorder="1" applyAlignment="1">
      <alignment horizontal="right"/>
    </xf>
    <xf numFmtId="170" fontId="23" fillId="5" borderId="16" xfId="0" applyNumberFormat="1" applyFont="1" applyFill="1" applyBorder="1" applyAlignment="1">
      <alignment horizontal="right"/>
    </xf>
    <xf numFmtId="171" fontId="23" fillId="5" borderId="16" xfId="0" applyNumberFormat="1" applyFont="1" applyFill="1" applyBorder="1" applyAlignment="1">
      <alignment horizontal="right"/>
    </xf>
    <xf numFmtId="0" fontId="23" fillId="3" borderId="15" xfId="0" applyFont="1" applyFill="1" applyBorder="1"/>
    <xf numFmtId="171" fontId="23" fillId="3" borderId="16" xfId="0" applyNumberFormat="1" applyFont="1" applyFill="1" applyBorder="1"/>
    <xf numFmtId="0" fontId="23" fillId="3" borderId="19" xfId="0" applyFont="1" applyFill="1" applyBorder="1"/>
    <xf numFmtId="171" fontId="23" fillId="3" borderId="33" xfId="0" applyNumberFormat="1" applyFont="1" applyFill="1" applyBorder="1"/>
    <xf numFmtId="0" fontId="23" fillId="3" borderId="29" xfId="0" applyFont="1" applyFill="1" applyBorder="1"/>
    <xf numFmtId="0" fontId="23" fillId="3" borderId="31" xfId="0" applyFont="1" applyFill="1" applyBorder="1"/>
    <xf numFmtId="0" fontId="23" fillId="3" borderId="26" xfId="0" applyFont="1" applyFill="1" applyBorder="1"/>
    <xf numFmtId="8" fontId="23" fillId="3" borderId="27" xfId="0" applyNumberFormat="1" applyFont="1" applyFill="1" applyBorder="1"/>
    <xf numFmtId="0" fontId="23" fillId="5" borderId="1" xfId="0" applyFont="1" applyFill="1" applyBorder="1" applyAlignment="1">
      <alignment wrapText="1"/>
    </xf>
    <xf numFmtId="164" fontId="23" fillId="8" borderId="1" xfId="0" applyNumberFormat="1" applyFont="1" applyFill="1" applyBorder="1" applyProtection="1">
      <protection locked="0"/>
    </xf>
    <xf numFmtId="0" fontId="23" fillId="5" borderId="1" xfId="0" applyFont="1" applyFill="1" applyBorder="1"/>
    <xf numFmtId="3" fontId="23" fillId="5" borderId="25" xfId="1" applyNumberFormat="1" applyFont="1" applyFill="1" applyBorder="1" applyAlignment="1">
      <alignment horizontal="right"/>
    </xf>
    <xf numFmtId="3" fontId="23" fillId="5" borderId="0" xfId="1" applyNumberFormat="1" applyFont="1" applyFill="1" applyAlignment="1">
      <alignment horizontal="right"/>
    </xf>
    <xf numFmtId="0" fontId="21" fillId="5" borderId="5" xfId="0" applyFont="1" applyFill="1" applyBorder="1"/>
    <xf numFmtId="9" fontId="23" fillId="8" borderId="1" xfId="0" applyNumberFormat="1" applyFont="1" applyFill="1" applyBorder="1" applyProtection="1">
      <protection locked="0"/>
    </xf>
    <xf numFmtId="7" fontId="23" fillId="8" borderId="1" xfId="0" applyNumberFormat="1" applyFont="1" applyFill="1" applyBorder="1" applyProtection="1">
      <protection locked="0"/>
    </xf>
    <xf numFmtId="170" fontId="23" fillId="5" borderId="1" xfId="0" applyNumberFormat="1" applyFont="1" applyFill="1" applyBorder="1" applyAlignment="1">
      <alignment horizontal="right"/>
    </xf>
    <xf numFmtId="171" fontId="23" fillId="8" borderId="1" xfId="0" applyNumberFormat="1" applyFont="1" applyFill="1" applyBorder="1" applyAlignment="1" applyProtection="1">
      <alignment horizontal="right"/>
      <protection locked="0"/>
    </xf>
    <xf numFmtId="9" fontId="23" fillId="5" borderId="1" xfId="0" applyNumberFormat="1" applyFont="1" applyFill="1" applyBorder="1" applyAlignment="1">
      <alignment horizontal="right"/>
    </xf>
    <xf numFmtId="170" fontId="23" fillId="5" borderId="3" xfId="0" applyNumberFormat="1" applyFont="1" applyFill="1" applyBorder="1" applyAlignment="1">
      <alignment horizontal="right"/>
    </xf>
    <xf numFmtId="0" fontId="23" fillId="8" borderId="15" xfId="0" applyFont="1" applyFill="1" applyBorder="1" applyAlignment="1">
      <alignment horizontal="center"/>
    </xf>
    <xf numFmtId="0" fontId="23" fillId="7" borderId="15" xfId="0" applyFont="1" applyFill="1" applyBorder="1" applyAlignment="1">
      <alignment horizontal="center"/>
    </xf>
    <xf numFmtId="0" fontId="23" fillId="10" borderId="15" xfId="0" applyFont="1" applyFill="1" applyBorder="1" applyAlignment="1">
      <alignment horizontal="center"/>
    </xf>
    <xf numFmtId="0" fontId="23" fillId="11" borderId="15" xfId="0" applyFont="1" applyFill="1" applyBorder="1" applyAlignment="1">
      <alignment horizontal="center"/>
    </xf>
    <xf numFmtId="0" fontId="7" fillId="0" borderId="0" xfId="4" applyFont="1"/>
    <xf numFmtId="2" fontId="7" fillId="0" borderId="1" xfId="8" applyNumberFormat="1" applyFont="1" applyBorder="1"/>
    <xf numFmtId="2" fontId="7" fillId="0" borderId="1" xfId="4" applyNumberFormat="1" applyFont="1" applyBorder="1"/>
    <xf numFmtId="0" fontId="7" fillId="0" borderId="1" xfId="4" applyFont="1" applyBorder="1"/>
    <xf numFmtId="0" fontId="7" fillId="0" borderId="1" xfId="26" applyFont="1" applyBorder="1"/>
    <xf numFmtId="0" fontId="6" fillId="0" borderId="1" xfId="4" applyFont="1" applyBorder="1"/>
    <xf numFmtId="0" fontId="6" fillId="0" borderId="1" xfId="4" applyFont="1" applyBorder="1" applyAlignment="1">
      <alignment wrapText="1"/>
    </xf>
    <xf numFmtId="0" fontId="6" fillId="0" borderId="0" xfId="4" applyFont="1"/>
    <xf numFmtId="0" fontId="44" fillId="0" borderId="0" xfId="4" applyFont="1"/>
    <xf numFmtId="165" fontId="7" fillId="0" borderId="0" xfId="1" applyFont="1"/>
    <xf numFmtId="0" fontId="45" fillId="0" borderId="0" xfId="4" applyFont="1"/>
    <xf numFmtId="0" fontId="20" fillId="0" borderId="0" xfId="4" applyFont="1"/>
    <xf numFmtId="0" fontId="27" fillId="0" borderId="0" xfId="4" applyFont="1"/>
    <xf numFmtId="165" fontId="27" fillId="0" borderId="0" xfId="1" applyFont="1"/>
    <xf numFmtId="0" fontId="38" fillId="0" borderId="0" xfId="4" applyFont="1" applyAlignment="1">
      <alignment vertical="center"/>
    </xf>
    <xf numFmtId="165" fontId="46" fillId="14" borderId="40" xfId="1" applyFont="1" applyFill="1" applyBorder="1"/>
    <xf numFmtId="0" fontId="46" fillId="14" borderId="1" xfId="4" applyFont="1" applyFill="1" applyBorder="1"/>
    <xf numFmtId="0" fontId="19" fillId="0" borderId="1" xfId="4" applyFont="1" applyBorder="1"/>
    <xf numFmtId="165" fontId="27" fillId="0" borderId="3" xfId="1" applyFont="1" applyBorder="1"/>
    <xf numFmtId="0" fontId="27" fillId="0" borderId="1" xfId="4" applyFont="1" applyBorder="1"/>
    <xf numFmtId="165" fontId="47" fillId="0" borderId="1" xfId="1" applyFont="1" applyBorder="1"/>
    <xf numFmtId="0" fontId="47" fillId="0" borderId="1" xfId="4" applyFont="1" applyBorder="1"/>
    <xf numFmtId="0" fontId="48" fillId="0" borderId="1" xfId="4" applyFont="1" applyBorder="1"/>
    <xf numFmtId="0" fontId="19" fillId="0" borderId="0" xfId="4" applyFont="1"/>
    <xf numFmtId="165" fontId="20" fillId="0" borderId="1" xfId="1" applyFont="1" applyBorder="1"/>
    <xf numFmtId="165" fontId="27" fillId="0" borderId="1" xfId="1" applyFont="1" applyBorder="1"/>
    <xf numFmtId="165" fontId="27" fillId="14" borderId="1" xfId="1" applyFont="1" applyFill="1" applyBorder="1"/>
    <xf numFmtId="0" fontId="19" fillId="14" borderId="1" xfId="4" applyFont="1" applyFill="1" applyBorder="1"/>
    <xf numFmtId="165" fontId="44" fillId="0" borderId="0" xfId="4" applyNumberFormat="1" applyFont="1"/>
    <xf numFmtId="172" fontId="27" fillId="0" borderId="1" xfId="1" applyNumberFormat="1" applyFont="1" applyBorder="1"/>
    <xf numFmtId="0" fontId="7" fillId="5" borderId="0" xfId="4" applyFont="1" applyFill="1"/>
    <xf numFmtId="0" fontId="19" fillId="14" borderId="1" xfId="4" applyFont="1" applyFill="1" applyBorder="1" applyAlignment="1">
      <alignment horizontal="left"/>
    </xf>
    <xf numFmtId="0" fontId="19" fillId="0" borderId="1" xfId="4" applyFont="1" applyBorder="1" applyAlignment="1">
      <alignment horizontal="center"/>
    </xf>
    <xf numFmtId="164" fontId="20" fillId="0" borderId="0" xfId="1" applyNumberFormat="1" applyFont="1"/>
    <xf numFmtId="165" fontId="7" fillId="0" borderId="0" xfId="1" applyFont="1" applyProtection="1">
      <protection locked="0"/>
    </xf>
    <xf numFmtId="164" fontId="44" fillId="0" borderId="0" xfId="1" applyNumberFormat="1" applyFont="1"/>
    <xf numFmtId="0" fontId="49" fillId="0" borderId="0" xfId="4" applyFont="1"/>
    <xf numFmtId="165" fontId="21" fillId="0" borderId="40" xfId="1" applyFont="1" applyBorder="1"/>
    <xf numFmtId="0" fontId="21" fillId="0" borderId="1" xfId="4" applyFont="1" applyBorder="1"/>
    <xf numFmtId="0" fontId="20" fillId="0" borderId="0" xfId="4" applyFont="1" applyAlignment="1">
      <alignment horizontal="left"/>
    </xf>
    <xf numFmtId="165" fontId="5" fillId="8" borderId="1" xfId="1" applyFill="1" applyBorder="1" applyAlignment="1" applyProtection="1">
      <alignment wrapText="1"/>
      <protection locked="0"/>
    </xf>
    <xf numFmtId="0" fontId="50" fillId="0" borderId="1" xfId="4" applyFont="1" applyBorder="1"/>
    <xf numFmtId="165" fontId="5" fillId="8" borderId="1" xfId="1" applyFill="1" applyBorder="1" applyProtection="1">
      <protection locked="0"/>
    </xf>
    <xf numFmtId="0" fontId="20" fillId="0" borderId="0" xfId="4" applyFont="1" applyAlignment="1">
      <alignment horizontal="left" wrapText="1"/>
    </xf>
    <xf numFmtId="164" fontId="5" fillId="8" borderId="1" xfId="1" applyNumberFormat="1" applyFill="1" applyBorder="1" applyProtection="1">
      <protection locked="0"/>
    </xf>
    <xf numFmtId="172" fontId="5" fillId="8" borderId="1" xfId="1" applyNumberFormat="1" applyFill="1" applyBorder="1" applyProtection="1">
      <protection locked="0"/>
    </xf>
    <xf numFmtId="0" fontId="51" fillId="0" borderId="0" xfId="4" applyFont="1" applyAlignment="1">
      <alignment horizontal="center" vertical="top" wrapText="1"/>
    </xf>
    <xf numFmtId="165" fontId="55" fillId="0" borderId="0" xfId="1" applyFont="1" applyAlignment="1">
      <alignment horizontal="center"/>
    </xf>
    <xf numFmtId="165" fontId="56" fillId="0" borderId="0" xfId="1" applyFont="1" applyAlignment="1">
      <alignment horizontal="center"/>
    </xf>
    <xf numFmtId="165" fontId="22" fillId="9" borderId="5" xfId="1" applyFont="1" applyFill="1" applyBorder="1" applyAlignment="1">
      <alignment horizontal="center" vertical="center"/>
    </xf>
    <xf numFmtId="165" fontId="22" fillId="9" borderId="6" xfId="1" applyFont="1" applyFill="1" applyBorder="1" applyAlignment="1">
      <alignment horizontal="center" vertical="center"/>
    </xf>
    <xf numFmtId="165" fontId="22" fillId="9" borderId="7" xfId="1" applyFont="1" applyFill="1" applyBorder="1" applyAlignment="1">
      <alignment horizontal="center" vertical="center"/>
    </xf>
    <xf numFmtId="49" fontId="24" fillId="0" borderId="11" xfId="1" applyNumberFormat="1" applyFont="1" applyBorder="1" applyAlignment="1">
      <alignment horizontal="left"/>
    </xf>
    <xf numFmtId="49" fontId="53" fillId="0" borderId="11" xfId="4" applyNumberFormat="1" applyFont="1" applyBorder="1" applyAlignment="1"/>
    <xf numFmtId="0" fontId="38" fillId="0" borderId="0" xfId="4" applyFont="1" applyAlignment="1">
      <alignment horizontal="left" vertical="top" wrapText="1"/>
    </xf>
    <xf numFmtId="0" fontId="22" fillId="9" borderId="5" xfId="0" applyFont="1" applyFill="1" applyBorder="1" applyAlignment="1">
      <alignment horizontal="center" vertical="center"/>
    </xf>
    <xf numFmtId="0" fontId="22" fillId="9" borderId="6" xfId="0" applyFont="1" applyFill="1" applyBorder="1" applyAlignment="1">
      <alignment horizontal="center" vertical="center"/>
    </xf>
    <xf numFmtId="0" fontId="22" fillId="9" borderId="7" xfId="0" applyFont="1" applyFill="1" applyBorder="1" applyAlignment="1">
      <alignment horizontal="center" vertical="center"/>
    </xf>
    <xf numFmtId="0" fontId="24" fillId="3" borderId="5" xfId="0" applyFont="1" applyFill="1" applyBorder="1" applyAlignment="1">
      <alignment horizontal="center"/>
    </xf>
    <xf numFmtId="0" fontId="24" fillId="3" borderId="6" xfId="0" applyFont="1" applyFill="1" applyBorder="1" applyAlignment="1">
      <alignment horizontal="center"/>
    </xf>
    <xf numFmtId="0" fontId="24" fillId="3" borderId="7" xfId="0" applyFont="1" applyFill="1" applyBorder="1" applyAlignment="1">
      <alignment horizontal="center"/>
    </xf>
    <xf numFmtId="0" fontId="19" fillId="7" borderId="5" xfId="0" applyFont="1" applyFill="1" applyBorder="1" applyAlignment="1">
      <alignment horizontal="center"/>
    </xf>
    <xf numFmtId="0" fontId="19" fillId="7" borderId="6" xfId="0" applyFont="1" applyFill="1" applyBorder="1" applyAlignment="1">
      <alignment horizontal="center"/>
    </xf>
    <xf numFmtId="0" fontId="19" fillId="7" borderId="7" xfId="0" applyFont="1" applyFill="1" applyBorder="1" applyAlignment="1">
      <alignment horizontal="center"/>
    </xf>
    <xf numFmtId="0" fontId="38" fillId="0" borderId="0" xfId="0" applyFont="1" applyAlignment="1">
      <alignment horizontal="left" vertical="center" wrapText="1"/>
    </xf>
    <xf numFmtId="0" fontId="22" fillId="9" borderId="0" xfId="0" applyFont="1" applyFill="1" applyAlignment="1">
      <alignment horizontal="center" vertical="center" wrapText="1"/>
    </xf>
    <xf numFmtId="0" fontId="24" fillId="3" borderId="0" xfId="0" applyFont="1" applyFill="1" applyAlignment="1">
      <alignment horizontal="center"/>
    </xf>
    <xf numFmtId="0" fontId="21" fillId="7" borderId="24" xfId="0" applyFont="1" applyFill="1" applyBorder="1" applyAlignment="1">
      <alignment horizontal="center"/>
    </xf>
    <xf numFmtId="0" fontId="21" fillId="7" borderId="32" xfId="0" applyFont="1" applyFill="1" applyBorder="1" applyAlignment="1">
      <alignment horizontal="center"/>
    </xf>
    <xf numFmtId="0" fontId="21" fillId="7" borderId="18" xfId="0" applyFont="1" applyFill="1" applyBorder="1" applyAlignment="1">
      <alignment horizontal="center"/>
    </xf>
    <xf numFmtId="0" fontId="21" fillId="7" borderId="28" xfId="0" applyFont="1" applyFill="1" applyBorder="1" applyAlignment="1">
      <alignment horizontal="center"/>
    </xf>
    <xf numFmtId="0" fontId="38" fillId="0" borderId="0" xfId="0" applyFont="1" applyAlignment="1">
      <alignment horizontal="left" vertical="top" wrapText="1"/>
    </xf>
    <xf numFmtId="0" fontId="41" fillId="3" borderId="0" xfId="0" applyFont="1" applyFill="1" applyAlignment="1">
      <alignment horizontal="center" vertical="top" wrapText="1"/>
    </xf>
    <xf numFmtId="0" fontId="21" fillId="7" borderId="5" xfId="0" applyFont="1" applyFill="1" applyBorder="1" applyAlignment="1">
      <alignment horizontal="center"/>
    </xf>
    <xf numFmtId="0" fontId="21" fillId="7" borderId="7" xfId="0" applyFont="1" applyFill="1" applyBorder="1" applyAlignment="1">
      <alignment horizontal="center"/>
    </xf>
    <xf numFmtId="0" fontId="7" fillId="0" borderId="0" xfId="0" applyFont="1" applyAlignment="1">
      <alignment horizontal="center"/>
    </xf>
    <xf numFmtId="0" fontId="24" fillId="0" borderId="0" xfId="0" applyFont="1" applyAlignment="1">
      <alignment horizontal="left"/>
    </xf>
    <xf numFmtId="0" fontId="22" fillId="9" borderId="0" xfId="0" applyFont="1" applyFill="1" applyAlignment="1">
      <alignment horizontal="center" wrapText="1"/>
    </xf>
    <xf numFmtId="0" fontId="43" fillId="0" borderId="0" xfId="0" applyFont="1" applyAlignment="1">
      <alignment horizontal="left"/>
    </xf>
    <xf numFmtId="0" fontId="23" fillId="0" borderId="13" xfId="0" applyFont="1" applyBorder="1" applyAlignment="1">
      <alignment horizontal="left"/>
    </xf>
    <xf numFmtId="0" fontId="23" fillId="0" borderId="23" xfId="0" applyFont="1" applyBorder="1" applyAlignment="1">
      <alignment horizontal="left"/>
    </xf>
    <xf numFmtId="0" fontId="23" fillId="0" borderId="1" xfId="0" applyFont="1" applyBorder="1" applyAlignment="1">
      <alignment horizontal="left"/>
    </xf>
    <xf numFmtId="0" fontId="23" fillId="0" borderId="16" xfId="0" applyFont="1" applyBorder="1" applyAlignment="1">
      <alignment horizontal="left"/>
    </xf>
    <xf numFmtId="0" fontId="23" fillId="0" borderId="5" xfId="0" applyFont="1" applyBorder="1" applyAlignment="1">
      <alignment horizontal="left"/>
    </xf>
    <xf numFmtId="0" fontId="23" fillId="0" borderId="6" xfId="0" applyFont="1" applyBorder="1" applyAlignment="1">
      <alignment horizontal="left"/>
    </xf>
    <xf numFmtId="0" fontId="23" fillId="0" borderId="17" xfId="0" applyFont="1" applyBorder="1" applyAlignment="1">
      <alignment horizontal="left"/>
    </xf>
    <xf numFmtId="0" fontId="42" fillId="0" borderId="1" xfId="0" applyFont="1" applyBorder="1" applyAlignment="1">
      <alignment horizontal="left"/>
    </xf>
    <xf numFmtId="0" fontId="42" fillId="0" borderId="16" xfId="0" applyFont="1" applyBorder="1" applyAlignment="1">
      <alignment horizontal="left"/>
    </xf>
    <xf numFmtId="0" fontId="21" fillId="0" borderId="14" xfId="0" applyFont="1" applyBorder="1" applyAlignment="1">
      <alignment horizontal="center"/>
    </xf>
    <xf numFmtId="0" fontId="21" fillId="0" borderId="1" xfId="0" applyFont="1" applyBorder="1" applyAlignment="1">
      <alignment horizontal="center"/>
    </xf>
    <xf numFmtId="4" fontId="21" fillId="0" borderId="14" xfId="0" applyNumberFormat="1" applyFont="1" applyBorder="1" applyAlignment="1">
      <alignment horizontal="center" wrapText="1"/>
    </xf>
    <xf numFmtId="4" fontId="21" fillId="0" borderId="1" xfId="0" applyNumberFormat="1" applyFont="1" applyBorder="1" applyAlignment="1">
      <alignment horizontal="center" wrapText="1"/>
    </xf>
    <xf numFmtId="4" fontId="21" fillId="0" borderId="28" xfId="0" applyNumberFormat="1" applyFont="1" applyBorder="1" applyAlignment="1">
      <alignment horizontal="center" wrapText="1"/>
    </xf>
    <xf numFmtId="4" fontId="21" fillId="0" borderId="16" xfId="0" applyNumberFormat="1" applyFont="1" applyBorder="1" applyAlignment="1">
      <alignment horizontal="center" wrapText="1"/>
    </xf>
    <xf numFmtId="0" fontId="21" fillId="0" borderId="20" xfId="0" applyFont="1" applyBorder="1" applyAlignment="1">
      <alignment horizontal="center"/>
    </xf>
    <xf numFmtId="0" fontId="21" fillId="0" borderId="21" xfId="0" applyFont="1" applyBorder="1" applyAlignment="1">
      <alignment horizontal="center"/>
    </xf>
    <xf numFmtId="0" fontId="21" fillId="0" borderId="22" xfId="0" applyFont="1" applyBorder="1" applyAlignment="1">
      <alignment horizontal="center"/>
    </xf>
    <xf numFmtId="2" fontId="21" fillId="0" borderId="14" xfId="0" applyNumberFormat="1" applyFont="1" applyBorder="1" applyAlignment="1">
      <alignment horizontal="center"/>
    </xf>
    <xf numFmtId="2" fontId="21" fillId="0" borderId="1" xfId="0" applyNumberFormat="1" applyFont="1" applyBorder="1" applyAlignment="1">
      <alignment horizontal="center"/>
    </xf>
    <xf numFmtId="0" fontId="23" fillId="0" borderId="0" xfId="0" applyFont="1" applyAlignment="1">
      <alignment horizontal="left"/>
    </xf>
    <xf numFmtId="0" fontId="23" fillId="0" borderId="9" xfId="0" applyFont="1" applyBorder="1" applyAlignment="1">
      <alignment horizontal="left"/>
    </xf>
    <xf numFmtId="0" fontId="18" fillId="0" borderId="18" xfId="0" applyFont="1" applyBorder="1" applyAlignment="1">
      <alignment horizontal="center" wrapText="1"/>
    </xf>
    <xf numFmtId="0" fontId="18" fillId="0" borderId="19" xfId="0" applyFont="1" applyBorder="1" applyAlignment="1">
      <alignment horizontal="center" wrapText="1"/>
    </xf>
    <xf numFmtId="4" fontId="21" fillId="0" borderId="18" xfId="0" applyNumberFormat="1" applyFont="1" applyBorder="1" applyAlignment="1">
      <alignment horizontal="center" wrapText="1"/>
    </xf>
    <xf numFmtId="4" fontId="21" fillId="0" borderId="15" xfId="0" applyNumberFormat="1" applyFont="1" applyBorder="1" applyAlignment="1">
      <alignment horizontal="center" wrapText="1"/>
    </xf>
    <xf numFmtId="0" fontId="21" fillId="0" borderId="14" xfId="0" applyFont="1" applyBorder="1" applyAlignment="1">
      <alignment horizontal="center" vertical="center" wrapText="1"/>
    </xf>
    <xf numFmtId="0" fontId="21" fillId="0" borderId="1" xfId="0" applyFont="1" applyBorder="1" applyAlignment="1">
      <alignment horizontal="center" vertical="center"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1">
    <dxf>
      <font>
        <b/>
        <i val="0"/>
        <condense val="0"/>
        <extend val="0"/>
        <color indexed="10"/>
      </font>
    </dxf>
  </dxfs>
  <tableStyles count="0" defaultTableStyle="TableStyleMedium9" defaultPivotStyle="PivotStyleLight16"/>
  <colors>
    <mruColors>
      <color rgb="FF004B87"/>
      <color rgb="FFCE0058"/>
      <color rgb="FF00DC00"/>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237066</xdr:colOff>
      <xdr:row>0</xdr:row>
      <xdr:rowOff>105834</xdr:rowOff>
    </xdr:from>
    <xdr:ext cx="1122468" cy="433705"/>
    <xdr:pic>
      <xdr:nvPicPr>
        <xdr:cNvPr id="2" name="Picture 1">
          <a:extLst>
            <a:ext uri="{FF2B5EF4-FFF2-40B4-BE49-F238E27FC236}">
              <a16:creationId xmlns:a16="http://schemas.microsoft.com/office/drawing/2014/main" id="{C63693F1-3AF1-4EB5-B034-0EAED4EFC8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066" y="105834"/>
          <a:ext cx="1122468" cy="433705"/>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0</xdr:row>
      <xdr:rowOff>114300</xdr:rowOff>
    </xdr:from>
    <xdr:to>
      <xdr:col>1</xdr:col>
      <xdr:colOff>966470</xdr:colOff>
      <xdr:row>0</xdr:row>
      <xdr:rowOff>548005</xdr:rowOff>
    </xdr:to>
    <xdr:pic>
      <xdr:nvPicPr>
        <xdr:cNvPr id="5" name="Picture 4">
          <a:extLst>
            <a:ext uri="{FF2B5EF4-FFF2-40B4-BE49-F238E27FC236}">
              <a16:creationId xmlns:a16="http://schemas.microsoft.com/office/drawing/2014/main" id="{F499E5F2-B6EB-44CA-BE6D-34AF25BAA7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114300"/>
          <a:ext cx="1134110" cy="4337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90055</xdr:colOff>
      <xdr:row>0</xdr:row>
      <xdr:rowOff>101137</xdr:rowOff>
    </xdr:from>
    <xdr:to>
      <xdr:col>1</xdr:col>
      <xdr:colOff>1057910</xdr:colOff>
      <xdr:row>0</xdr:row>
      <xdr:rowOff>534842</xdr:rowOff>
    </xdr:to>
    <xdr:pic>
      <xdr:nvPicPr>
        <xdr:cNvPr id="3" name="Picture 2">
          <a:extLst>
            <a:ext uri="{FF2B5EF4-FFF2-40B4-BE49-F238E27FC236}">
              <a16:creationId xmlns:a16="http://schemas.microsoft.com/office/drawing/2014/main" id="{9DF59B97-2B20-4742-9417-F0C7DDC00C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55" y="101137"/>
          <a:ext cx="1135495" cy="43370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106680</xdr:colOff>
      <xdr:row>0</xdr:row>
      <xdr:rowOff>99060</xdr:rowOff>
    </xdr:from>
    <xdr:to>
      <xdr:col>1</xdr:col>
      <xdr:colOff>1118870</xdr:colOff>
      <xdr:row>0</xdr:row>
      <xdr:rowOff>532765</xdr:rowOff>
    </xdr:to>
    <xdr:pic>
      <xdr:nvPicPr>
        <xdr:cNvPr id="4" name="Picture 3">
          <a:extLst>
            <a:ext uri="{FF2B5EF4-FFF2-40B4-BE49-F238E27FC236}">
              <a16:creationId xmlns:a16="http://schemas.microsoft.com/office/drawing/2014/main" id="{71967678-C724-4F28-8FE7-DA0FAA521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99060"/>
          <a:ext cx="1134110" cy="43370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64755</xdr:colOff>
      <xdr:row>0</xdr:row>
      <xdr:rowOff>92465</xdr:rowOff>
    </xdr:from>
    <xdr:to>
      <xdr:col>2</xdr:col>
      <xdr:colOff>576014</xdr:colOff>
      <xdr:row>3</xdr:row>
      <xdr:rowOff>68970</xdr:rowOff>
    </xdr:to>
    <xdr:pic>
      <xdr:nvPicPr>
        <xdr:cNvPr id="2" name="Picture 1">
          <a:extLst>
            <a:ext uri="{FF2B5EF4-FFF2-40B4-BE49-F238E27FC236}">
              <a16:creationId xmlns:a16="http://schemas.microsoft.com/office/drawing/2014/main" id="{3F104A22-19BF-46D5-A637-33CF1C612A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737" y="92465"/>
          <a:ext cx="1134713" cy="43370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72886</xdr:colOff>
      <xdr:row>0</xdr:row>
      <xdr:rowOff>59634</xdr:rowOff>
    </xdr:from>
    <xdr:to>
      <xdr:col>1</xdr:col>
      <xdr:colOff>60683</xdr:colOff>
      <xdr:row>3</xdr:row>
      <xdr:rowOff>95774</xdr:rowOff>
    </xdr:to>
    <xdr:pic>
      <xdr:nvPicPr>
        <xdr:cNvPr id="2" name="Picture 1">
          <a:extLst>
            <a:ext uri="{FF2B5EF4-FFF2-40B4-BE49-F238E27FC236}">
              <a16:creationId xmlns:a16="http://schemas.microsoft.com/office/drawing/2014/main" id="{A4209E95-4937-4B1A-B697-456185F54A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6" y="59634"/>
          <a:ext cx="1134110" cy="43370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99646</xdr:colOff>
      <xdr:row>0</xdr:row>
      <xdr:rowOff>52754</xdr:rowOff>
    </xdr:from>
    <xdr:ext cx="1087950" cy="475468"/>
    <xdr:pic>
      <xdr:nvPicPr>
        <xdr:cNvPr id="2" name="Picture 1">
          <a:extLst>
            <a:ext uri="{FF2B5EF4-FFF2-40B4-BE49-F238E27FC236}">
              <a16:creationId xmlns:a16="http://schemas.microsoft.com/office/drawing/2014/main" id="{A518E121-2843-4B2C-BED8-AF08D2DDEA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46" y="52754"/>
          <a:ext cx="1087950" cy="475468"/>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C30A-7A67-4E2C-A517-77969EB1EC7E}">
  <dimension ref="A1:E86"/>
  <sheetViews>
    <sheetView showGridLines="0" showRowColHeaders="0" tabSelected="1" showWhiteSpace="0" view="pageBreakPreview" zoomScale="91" zoomScaleNormal="100" zoomScaleSheetLayoutView="91" workbookViewId="0">
      <selection activeCell="C18" sqref="C18"/>
    </sheetView>
  </sheetViews>
  <sheetFormatPr defaultColWidth="0" defaultRowHeight="12" x14ac:dyDescent="0.2"/>
  <cols>
    <col min="1" max="1" width="5.28515625" style="226" customWidth="1"/>
    <col min="2" max="2" width="54.28515625" style="216" customWidth="1"/>
    <col min="3" max="3" width="18.5703125" style="225" customWidth="1"/>
    <col min="4" max="4" width="2.7109375" style="216" customWidth="1"/>
    <col min="5" max="5" width="63.7109375" style="224" customWidth="1"/>
    <col min="6" max="16384" width="9.28515625" style="216" hidden="1"/>
  </cols>
  <sheetData>
    <row r="1" spans="1:5" ht="46.9" customHeight="1" x14ac:dyDescent="0.2">
      <c r="B1" s="246"/>
    </row>
    <row r="2" spans="1:5" ht="30" customHeight="1" x14ac:dyDescent="0.2">
      <c r="A2" s="265" t="s">
        <v>0</v>
      </c>
      <c r="B2" s="266"/>
      <c r="C2" s="267"/>
    </row>
    <row r="3" spans="1:5" x14ac:dyDescent="0.2">
      <c r="A3" s="263"/>
      <c r="B3" s="264"/>
      <c r="C3" s="264"/>
    </row>
    <row r="4" spans="1:5" ht="15" customHeight="1" x14ac:dyDescent="0.25">
      <c r="A4" s="263"/>
      <c r="B4" s="268" t="s">
        <v>1</v>
      </c>
      <c r="C4" s="269"/>
      <c r="E4" s="262" t="s">
        <v>2</v>
      </c>
    </row>
    <row r="5" spans="1:5" ht="15" customHeight="1" x14ac:dyDescent="0.2">
      <c r="B5" s="257" t="s">
        <v>3</v>
      </c>
      <c r="C5" s="260"/>
      <c r="E5" s="255" t="s">
        <v>4</v>
      </c>
    </row>
    <row r="6" spans="1:5" ht="15" customHeight="1" x14ac:dyDescent="0.2">
      <c r="B6" s="257" t="s">
        <v>5</v>
      </c>
      <c r="C6" s="261"/>
      <c r="E6" s="255" t="s">
        <v>6</v>
      </c>
    </row>
    <row r="7" spans="1:5" ht="15" customHeight="1" x14ac:dyDescent="0.2">
      <c r="B7" s="257" t="s">
        <v>7</v>
      </c>
      <c r="C7" s="260"/>
      <c r="E7" s="255" t="s">
        <v>8</v>
      </c>
    </row>
    <row r="8" spans="1:5" ht="15" customHeight="1" x14ac:dyDescent="0.2">
      <c r="B8" s="257" t="s">
        <v>9</v>
      </c>
      <c r="C8" s="258"/>
      <c r="E8" s="255" t="s">
        <v>10</v>
      </c>
    </row>
    <row r="9" spans="1:5" ht="15" customHeight="1" x14ac:dyDescent="0.2">
      <c r="B9" s="257" t="s">
        <v>11</v>
      </c>
      <c r="C9" s="258"/>
      <c r="E9" s="259" t="s">
        <v>12</v>
      </c>
    </row>
    <row r="10" spans="1:5" ht="15" customHeight="1" x14ac:dyDescent="0.2">
      <c r="B10" s="257" t="s">
        <v>13</v>
      </c>
      <c r="C10" s="258"/>
      <c r="E10" s="259" t="s">
        <v>14</v>
      </c>
    </row>
    <row r="11" spans="1:5" ht="15" customHeight="1" x14ac:dyDescent="0.2">
      <c r="B11" s="257" t="s">
        <v>15</v>
      </c>
      <c r="C11" s="258"/>
      <c r="E11" s="255" t="s">
        <v>16</v>
      </c>
    </row>
    <row r="12" spans="1:5" ht="15" customHeight="1" x14ac:dyDescent="0.2">
      <c r="B12" s="257" t="s">
        <v>17</v>
      </c>
      <c r="C12" s="258"/>
      <c r="E12" s="255" t="s">
        <v>18</v>
      </c>
    </row>
    <row r="13" spans="1:5" ht="15" customHeight="1" x14ac:dyDescent="0.2">
      <c r="B13" s="257" t="s">
        <v>19</v>
      </c>
      <c r="C13" s="258"/>
      <c r="E13" s="255" t="s">
        <v>20</v>
      </c>
    </row>
    <row r="14" spans="1:5" ht="15" customHeight="1" x14ac:dyDescent="0.2">
      <c r="B14" s="257" t="s">
        <v>21</v>
      </c>
      <c r="C14" s="258"/>
      <c r="E14" s="255" t="s">
        <v>22</v>
      </c>
    </row>
    <row r="15" spans="1:5" ht="15" customHeight="1" x14ac:dyDescent="0.2">
      <c r="B15" s="257" t="s">
        <v>23</v>
      </c>
      <c r="C15" s="258"/>
      <c r="E15" s="255" t="s">
        <v>24</v>
      </c>
    </row>
    <row r="16" spans="1:5" ht="15" customHeight="1" x14ac:dyDescent="0.2">
      <c r="B16" s="257" t="s">
        <v>25</v>
      </c>
      <c r="C16" s="258"/>
      <c r="E16" s="255" t="s">
        <v>26</v>
      </c>
    </row>
    <row r="17" spans="1:5" ht="15" customHeight="1" x14ac:dyDescent="0.2">
      <c r="B17" s="257" t="s">
        <v>27</v>
      </c>
      <c r="C17" s="258"/>
      <c r="E17" s="255" t="s">
        <v>28</v>
      </c>
    </row>
    <row r="18" spans="1:5" ht="15" customHeight="1" x14ac:dyDescent="0.2">
      <c r="B18" s="257" t="s">
        <v>29</v>
      </c>
      <c r="C18" s="256"/>
      <c r="E18" s="255" t="s">
        <v>30</v>
      </c>
    </row>
    <row r="19" spans="1:5" ht="15" customHeight="1" x14ac:dyDescent="0.2">
      <c r="B19" s="252"/>
      <c r="C19" s="251"/>
    </row>
    <row r="20" spans="1:5" ht="15" customHeight="1" thickBot="1" x14ac:dyDescent="0.25">
      <c r="A20" s="254" t="s">
        <v>31</v>
      </c>
      <c r="B20" s="254" t="s">
        <v>32</v>
      </c>
      <c r="C20" s="253">
        <f>IF(ISERROR(+C61),0,+C61)</f>
        <v>0</v>
      </c>
      <c r="E20" s="216"/>
    </row>
    <row r="21" spans="1:5" ht="15" customHeight="1" thickTop="1" x14ac:dyDescent="0.2">
      <c r="B21" s="252"/>
      <c r="C21" s="251"/>
      <c r="E21" s="250"/>
    </row>
    <row r="22" spans="1:5" ht="15" customHeight="1" x14ac:dyDescent="0.2">
      <c r="A22" s="239"/>
      <c r="B22" s="239" t="s">
        <v>33</v>
      </c>
      <c r="C22" s="249"/>
      <c r="E22" s="216"/>
    </row>
    <row r="23" spans="1:5" ht="15" customHeight="1" x14ac:dyDescent="0.2">
      <c r="A23" s="248"/>
      <c r="B23" s="247" t="s">
        <v>34</v>
      </c>
      <c r="C23" s="242"/>
      <c r="E23" s="216"/>
    </row>
    <row r="24" spans="1:5" x14ac:dyDescent="0.2">
      <c r="A24" s="233"/>
      <c r="B24" s="235" t="s">
        <v>35</v>
      </c>
      <c r="C24" s="241">
        <f t="shared" ref="C24:C30" si="0">+C8</f>
        <v>0</v>
      </c>
      <c r="E24" s="216"/>
    </row>
    <row r="25" spans="1:5" x14ac:dyDescent="0.2">
      <c r="A25" s="233" t="s">
        <v>36</v>
      </c>
      <c r="B25" s="235" t="s">
        <v>37</v>
      </c>
      <c r="C25" s="241">
        <f t="shared" si="0"/>
        <v>0</v>
      </c>
      <c r="E25" s="216"/>
    </row>
    <row r="26" spans="1:5" x14ac:dyDescent="0.2">
      <c r="A26" s="233" t="s">
        <v>36</v>
      </c>
      <c r="B26" s="235" t="s">
        <v>38</v>
      </c>
      <c r="C26" s="241">
        <f t="shared" si="0"/>
        <v>0</v>
      </c>
      <c r="E26" s="216"/>
    </row>
    <row r="27" spans="1:5" x14ac:dyDescent="0.2">
      <c r="A27" s="233" t="s">
        <v>36</v>
      </c>
      <c r="B27" s="235" t="s">
        <v>39</v>
      </c>
      <c r="C27" s="241">
        <f t="shared" si="0"/>
        <v>0</v>
      </c>
      <c r="E27" s="216"/>
    </row>
    <row r="28" spans="1:5" x14ac:dyDescent="0.2">
      <c r="A28" s="233" t="s">
        <v>36</v>
      </c>
      <c r="B28" s="235" t="s">
        <v>40</v>
      </c>
      <c r="C28" s="241">
        <f t="shared" si="0"/>
        <v>0</v>
      </c>
      <c r="E28" s="216"/>
    </row>
    <row r="29" spans="1:5" x14ac:dyDescent="0.2">
      <c r="A29" s="233" t="s">
        <v>36</v>
      </c>
      <c r="B29" s="235" t="s">
        <v>41</v>
      </c>
      <c r="C29" s="241">
        <f t="shared" si="0"/>
        <v>0</v>
      </c>
      <c r="E29" s="216"/>
    </row>
    <row r="30" spans="1:5" x14ac:dyDescent="0.2">
      <c r="A30" s="233" t="s">
        <v>42</v>
      </c>
      <c r="B30" s="235" t="s">
        <v>43</v>
      </c>
      <c r="C30" s="241">
        <f t="shared" si="0"/>
        <v>0</v>
      </c>
      <c r="E30" s="216"/>
    </row>
    <row r="31" spans="1:5" x14ac:dyDescent="0.2">
      <c r="A31" s="233" t="s">
        <v>31</v>
      </c>
      <c r="B31" s="235" t="s">
        <v>44</v>
      </c>
      <c r="C31" s="241">
        <f>SUM(C24:C29)-C30</f>
        <v>0</v>
      </c>
      <c r="E31" s="216"/>
    </row>
    <row r="32" spans="1:5" x14ac:dyDescent="0.2">
      <c r="A32" s="233" t="s">
        <v>45</v>
      </c>
      <c r="B32" s="235" t="s">
        <v>46</v>
      </c>
      <c r="C32" s="241">
        <f>+C7</f>
        <v>0</v>
      </c>
      <c r="E32" s="216"/>
    </row>
    <row r="33" spans="1:5" x14ac:dyDescent="0.2">
      <c r="A33" s="233" t="s">
        <v>47</v>
      </c>
      <c r="B33" s="235" t="s">
        <v>48</v>
      </c>
      <c r="C33" s="245">
        <f>+C6</f>
        <v>0</v>
      </c>
      <c r="E33" s="216"/>
    </row>
    <row r="34" spans="1:5" x14ac:dyDescent="0.2">
      <c r="A34" s="233" t="s">
        <v>31</v>
      </c>
      <c r="B34" s="235" t="s">
        <v>49</v>
      </c>
      <c r="C34" s="240" t="e">
        <f>C31*C32/C33</f>
        <v>#DIV/0!</v>
      </c>
      <c r="E34" s="216"/>
    </row>
    <row r="35" spans="1:5" x14ac:dyDescent="0.2">
      <c r="A35" s="233"/>
      <c r="B35" s="243" t="s">
        <v>50</v>
      </c>
      <c r="C35" s="242"/>
      <c r="E35" s="216"/>
    </row>
    <row r="36" spans="1:5" x14ac:dyDescent="0.2">
      <c r="A36" s="233" t="s">
        <v>42</v>
      </c>
      <c r="B36" s="235" t="s">
        <v>51</v>
      </c>
      <c r="C36" s="241" t="e">
        <f>LOOKUP(C$34,Tax_Tables!A$6:A$12,Tax_Tables!D$6:D$12)</f>
        <v>#DIV/0!</v>
      </c>
      <c r="E36" s="246"/>
    </row>
    <row r="37" spans="1:5" x14ac:dyDescent="0.2">
      <c r="A37" s="233" t="s">
        <v>45</v>
      </c>
      <c r="B37" s="235" t="s">
        <v>52</v>
      </c>
      <c r="C37" s="241" t="e">
        <f>LOOKUP(C$34,Tax_Tables!A$6:A$12,Tax_Tables!C$6:C$12)</f>
        <v>#DIV/0!</v>
      </c>
    </row>
    <row r="38" spans="1:5" x14ac:dyDescent="0.2">
      <c r="A38" s="233" t="s">
        <v>36</v>
      </c>
      <c r="B38" s="235" t="s">
        <v>53</v>
      </c>
      <c r="C38" s="241" t="e">
        <f>LOOKUP(C$34,Tax_Tables!A$6:A$12,Tax_Tables!B$6:B$12)</f>
        <v>#DIV/0!</v>
      </c>
    </row>
    <row r="39" spans="1:5" x14ac:dyDescent="0.2">
      <c r="A39" s="233" t="s">
        <v>42</v>
      </c>
      <c r="B39" s="235" t="s">
        <v>54</v>
      </c>
      <c r="C39" s="241">
        <f>IF(C5=0,0,LOOKUP($C$5,Tax_Tables!F6:F9,Tax_Tables!G6:G9))</f>
        <v>0</v>
      </c>
    </row>
    <row r="40" spans="1:5" x14ac:dyDescent="0.2">
      <c r="A40" s="233" t="s">
        <v>31</v>
      </c>
      <c r="B40" s="235" t="s">
        <v>55</v>
      </c>
      <c r="C40" s="241" t="e">
        <f>IF(((C34-C36)*(C37)+(C38)-C39)&lt;0,0,(C34-C36)*(C37)+(C38)-C39)</f>
        <v>#DIV/0!</v>
      </c>
    </row>
    <row r="41" spans="1:5" x14ac:dyDescent="0.2">
      <c r="A41" s="233" t="s">
        <v>47</v>
      </c>
      <c r="B41" s="235" t="s">
        <v>46</v>
      </c>
      <c r="C41" s="241">
        <f>C32</f>
        <v>0</v>
      </c>
    </row>
    <row r="42" spans="1:5" x14ac:dyDescent="0.2">
      <c r="A42" s="233" t="s">
        <v>45</v>
      </c>
      <c r="B42" s="235" t="s">
        <v>48</v>
      </c>
      <c r="C42" s="245">
        <f>C33</f>
        <v>0</v>
      </c>
      <c r="E42" s="244"/>
    </row>
    <row r="43" spans="1:5" x14ac:dyDescent="0.2">
      <c r="A43" s="233" t="s">
        <v>31</v>
      </c>
      <c r="B43" s="235" t="s">
        <v>56</v>
      </c>
      <c r="C43" s="240" t="e">
        <f>C40/C41*C42</f>
        <v>#DIV/0!</v>
      </c>
    </row>
    <row r="44" spans="1:5" x14ac:dyDescent="0.2">
      <c r="A44" s="233"/>
      <c r="B44" s="232" t="s">
        <v>57</v>
      </c>
      <c r="C44" s="242"/>
    </row>
    <row r="45" spans="1:5" x14ac:dyDescent="0.2">
      <c r="A45" s="233"/>
      <c r="B45" s="235" t="s">
        <v>58</v>
      </c>
      <c r="C45" s="241" t="e">
        <f>C34</f>
        <v>#DIV/0!</v>
      </c>
    </row>
    <row r="46" spans="1:5" x14ac:dyDescent="0.2">
      <c r="A46" s="233" t="s">
        <v>36</v>
      </c>
      <c r="B46" s="235" t="s">
        <v>59</v>
      </c>
      <c r="C46" s="241">
        <f>+C15</f>
        <v>0</v>
      </c>
    </row>
    <row r="47" spans="1:5" x14ac:dyDescent="0.2">
      <c r="A47" s="233" t="s">
        <v>31</v>
      </c>
      <c r="B47" s="235" t="s">
        <v>60</v>
      </c>
      <c r="C47" s="240" t="e">
        <f>SUM(C45:C46)</f>
        <v>#DIV/0!</v>
      </c>
    </row>
    <row r="48" spans="1:5" x14ac:dyDescent="0.2">
      <c r="A48" s="233"/>
      <c r="B48" s="243" t="s">
        <v>61</v>
      </c>
      <c r="C48" s="242"/>
    </row>
    <row r="49" spans="1:5" x14ac:dyDescent="0.2">
      <c r="A49" s="233" t="s">
        <v>42</v>
      </c>
      <c r="B49" s="235" t="s">
        <v>62</v>
      </c>
      <c r="C49" s="241" t="e">
        <f>LOOKUP(C$47,Tax_Tables!A$6:A$12,Tax_Tables!D$6:D$12)</f>
        <v>#DIV/0!</v>
      </c>
    </row>
    <row r="50" spans="1:5" x14ac:dyDescent="0.2">
      <c r="A50" s="233" t="s">
        <v>45</v>
      </c>
      <c r="B50" s="235" t="s">
        <v>52</v>
      </c>
      <c r="C50" s="241" t="e">
        <f>LOOKUP(C$47,Tax_Tables!A$6:A$12,Tax_Tables!C$6:C$12)</f>
        <v>#DIV/0!</v>
      </c>
    </row>
    <row r="51" spans="1:5" x14ac:dyDescent="0.2">
      <c r="A51" s="233" t="s">
        <v>36</v>
      </c>
      <c r="B51" s="235" t="s">
        <v>63</v>
      </c>
      <c r="C51" s="241" t="e">
        <f>LOOKUP(C$47,Tax_Tables!A$6:A$12,Tax_Tables!B$6:B$12)</f>
        <v>#DIV/0!</v>
      </c>
    </row>
    <row r="52" spans="1:5" x14ac:dyDescent="0.2">
      <c r="A52" s="233" t="s">
        <v>42</v>
      </c>
      <c r="B52" s="235" t="s">
        <v>54</v>
      </c>
      <c r="C52" s="241">
        <f>IF(C5=0,0,LOOKUP($C$5,Tax_Tables!F6:F9,Tax_Tables!G6:G9))</f>
        <v>0</v>
      </c>
    </row>
    <row r="53" spans="1:5" x14ac:dyDescent="0.2">
      <c r="A53" s="233" t="s">
        <v>31</v>
      </c>
      <c r="B53" s="235" t="s">
        <v>64</v>
      </c>
      <c r="C53" s="241" t="e">
        <f>IF(((C47-C49)*(C50)+(C51)-C52)&lt;0,0,(C47-C49)*(C50)+(C51)-C52)</f>
        <v>#DIV/0!</v>
      </c>
      <c r="E53" s="216"/>
    </row>
    <row r="54" spans="1:5" x14ac:dyDescent="0.2">
      <c r="A54" s="233" t="s">
        <v>42</v>
      </c>
      <c r="B54" s="235" t="s">
        <v>65</v>
      </c>
      <c r="C54" s="241" t="e">
        <f>C40</f>
        <v>#DIV/0!</v>
      </c>
      <c r="E54" s="216"/>
    </row>
    <row r="55" spans="1:5" x14ac:dyDescent="0.2">
      <c r="A55" s="233" t="s">
        <v>31</v>
      </c>
      <c r="B55" s="235" t="s">
        <v>66</v>
      </c>
      <c r="C55" s="240" t="e">
        <f>IF(C53&lt;0,0,C53-C54)</f>
        <v>#DIV/0!</v>
      </c>
      <c r="E55" s="216"/>
    </row>
    <row r="56" spans="1:5" x14ac:dyDescent="0.2">
      <c r="A56" s="239"/>
      <c r="B56" s="228"/>
      <c r="C56" s="229"/>
    </row>
    <row r="57" spans="1:5" x14ac:dyDescent="0.2">
      <c r="A57" s="238"/>
      <c r="B57" s="237" t="s">
        <v>67</v>
      </c>
      <c r="C57" s="236" t="e">
        <f>IF(C55&lt;0,C43,IF(C43&lt;0,0,C43+C55))</f>
        <v>#DIV/0!</v>
      </c>
      <c r="E57" s="216"/>
    </row>
    <row r="58" spans="1:5" x14ac:dyDescent="0.2">
      <c r="A58" s="233" t="s">
        <v>42</v>
      </c>
      <c r="B58" s="235" t="s">
        <v>68</v>
      </c>
      <c r="C58" s="234">
        <f>+C17+C18</f>
        <v>0</v>
      </c>
      <c r="E58" s="216"/>
    </row>
    <row r="59" spans="1:5" x14ac:dyDescent="0.2">
      <c r="A59" s="233" t="s">
        <v>31</v>
      </c>
      <c r="B59" s="235" t="s">
        <v>69</v>
      </c>
      <c r="C59" s="234" t="e">
        <f>IF(C57-C58&lt;0,0,+C57-C58)</f>
        <v>#DIV/0!</v>
      </c>
      <c r="E59" s="216"/>
    </row>
    <row r="60" spans="1:5" x14ac:dyDescent="0.2">
      <c r="A60" s="233" t="s">
        <v>42</v>
      </c>
      <c r="B60" s="235" t="s">
        <v>70</v>
      </c>
      <c r="C60" s="234">
        <f>+C16</f>
        <v>0</v>
      </c>
      <c r="E60" s="216"/>
    </row>
    <row r="61" spans="1:5" ht="12.75" thickBot="1" x14ac:dyDescent="0.25">
      <c r="A61" s="233" t="s">
        <v>31</v>
      </c>
      <c r="B61" s="232" t="s">
        <v>32</v>
      </c>
      <c r="C61" s="231" t="e">
        <f>IF(AND(C59-C60&lt;0,(C59-C60)&lt;(C60*-1)),C60*-1,C59-C60)</f>
        <v>#DIV/0!</v>
      </c>
      <c r="E61" s="216"/>
    </row>
    <row r="62" spans="1:5" ht="12.75" thickTop="1" x14ac:dyDescent="0.2">
      <c r="E62" s="216"/>
    </row>
    <row r="64" spans="1:5" x14ac:dyDescent="0.2">
      <c r="A64" s="230" t="s">
        <v>71</v>
      </c>
      <c r="B64" s="228"/>
      <c r="C64" s="229"/>
      <c r="D64" s="228"/>
      <c r="E64" s="227"/>
    </row>
    <row r="65" spans="1:5" ht="22.15" customHeight="1" x14ac:dyDescent="0.2">
      <c r="A65" s="270" t="s">
        <v>72</v>
      </c>
      <c r="B65" s="270"/>
      <c r="C65" s="270"/>
      <c r="D65" s="270"/>
      <c r="E65" s="270"/>
    </row>
    <row r="66" spans="1:5" x14ac:dyDescent="0.2">
      <c r="A66" s="230" t="s">
        <v>73</v>
      </c>
      <c r="B66" s="228"/>
      <c r="C66" s="229"/>
      <c r="D66" s="228"/>
      <c r="E66" s="227"/>
    </row>
    <row r="67" spans="1:5" x14ac:dyDescent="0.2">
      <c r="A67" s="230" t="s">
        <v>74</v>
      </c>
      <c r="B67" s="228"/>
      <c r="C67" s="229"/>
      <c r="D67" s="228"/>
      <c r="E67" s="227"/>
    </row>
    <row r="68" spans="1:5" x14ac:dyDescent="0.2">
      <c r="A68" s="230" t="s">
        <v>75</v>
      </c>
      <c r="B68" s="228"/>
      <c r="C68" s="229"/>
      <c r="D68" s="228"/>
      <c r="E68" s="227"/>
    </row>
    <row r="71" spans="1:5" hidden="1" x14ac:dyDescent="0.2"/>
    <row r="72" spans="1:5" hidden="1" x14ac:dyDescent="0.2"/>
    <row r="73" spans="1:5" hidden="1" x14ac:dyDescent="0.2"/>
    <row r="74" spans="1:5" hidden="1" x14ac:dyDescent="0.2"/>
    <row r="75" spans="1:5" hidden="1" x14ac:dyDescent="0.2"/>
    <row r="76" spans="1:5" hidden="1" x14ac:dyDescent="0.2"/>
    <row r="77" spans="1:5" hidden="1" x14ac:dyDescent="0.2"/>
    <row r="78" spans="1:5" hidden="1" x14ac:dyDescent="0.2"/>
    <row r="79" spans="1:5" hidden="1" x14ac:dyDescent="0.2"/>
    <row r="80" spans="1:5" hidden="1" x14ac:dyDescent="0.2"/>
    <row r="81" hidden="1" x14ac:dyDescent="0.2"/>
    <row r="82" hidden="1" x14ac:dyDescent="0.2"/>
    <row r="83" hidden="1" x14ac:dyDescent="0.2"/>
    <row r="84" hidden="1" x14ac:dyDescent="0.2"/>
    <row r="85" hidden="1" x14ac:dyDescent="0.2"/>
    <row r="86" hidden="1" x14ac:dyDescent="0.2"/>
  </sheetData>
  <sheetProtection algorithmName="SHA-512" hashValue="gH6eQhuaHyFR2bWxt5wDE2Laj7uWp04A8jYc19H98/PaoGmQK4JXEjBqtiOBBZmCgcTV5jOwrfqFWZuGHEREIQ==" saltValue="fIdoUe/vM+/netqSoaUmzw==" spinCount="100000" sheet="1" selectLockedCells="1"/>
  <mergeCells count="3">
    <mergeCell ref="A2:C2"/>
    <mergeCell ref="B4:C4"/>
    <mergeCell ref="A65:E65"/>
  </mergeCells>
  <pageMargins left="1.0899999999999999" right="0.7" top="0.55833333333333335" bottom="0.75" header="0.3" footer="0.3"/>
  <pageSetup scale="60"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82"/>
  <sheetViews>
    <sheetView showGridLines="0" showRowColHeaders="0" zoomScaleNormal="100" workbookViewId="0">
      <selection activeCell="C16" sqref="C16"/>
    </sheetView>
  </sheetViews>
  <sheetFormatPr defaultColWidth="0" defaultRowHeight="11.25" zeroHeight="1" x14ac:dyDescent="0.2"/>
  <cols>
    <col min="1" max="1" width="4" style="45" customWidth="1"/>
    <col min="2" max="2" width="53.7109375" style="43" customWidth="1"/>
    <col min="3" max="3" width="10" style="43" customWidth="1"/>
    <col min="4" max="4" width="25.42578125" style="44" customWidth="1"/>
    <col min="5" max="5" width="31.28515625" style="37" customWidth="1"/>
    <col min="6" max="6" width="9.28515625" style="6" hidden="1" customWidth="1"/>
    <col min="7" max="19" width="0" style="6" hidden="1" customWidth="1"/>
    <col min="20" max="16384" width="9.28515625" style="1" hidden="1"/>
  </cols>
  <sheetData>
    <row r="1" spans="1:5" ht="45" customHeight="1" x14ac:dyDescent="0.2">
      <c r="A1" s="8"/>
      <c r="B1" s="1"/>
      <c r="C1" s="1"/>
      <c r="D1" s="7"/>
      <c r="E1" s="6"/>
    </row>
    <row r="2" spans="1:5" s="26" customFormat="1" ht="25.5" customHeight="1" x14ac:dyDescent="0.2">
      <c r="A2" s="271" t="s">
        <v>76</v>
      </c>
      <c r="B2" s="272"/>
      <c r="C2" s="272"/>
      <c r="D2" s="273"/>
      <c r="E2" s="35"/>
    </row>
    <row r="3" spans="1:5" x14ac:dyDescent="0.2">
      <c r="A3" s="36"/>
      <c r="B3" s="37"/>
      <c r="C3" s="37"/>
      <c r="D3" s="38"/>
    </row>
    <row r="4" spans="1:5" ht="19.5" customHeight="1" x14ac:dyDescent="0.25">
      <c r="A4" s="274" t="s">
        <v>77</v>
      </c>
      <c r="B4" s="275"/>
      <c r="C4" s="275"/>
      <c r="D4" s="276"/>
    </row>
    <row r="5" spans="1:5" ht="12.75" x14ac:dyDescent="0.2">
      <c r="A5" s="39"/>
      <c r="B5" s="78"/>
      <c r="C5" s="78"/>
      <c r="D5" s="53"/>
    </row>
    <row r="6" spans="1:5" ht="12.75" x14ac:dyDescent="0.2">
      <c r="A6" s="39"/>
      <c r="B6" s="51" t="s">
        <v>78</v>
      </c>
      <c r="C6" s="78"/>
      <c r="D6" s="53"/>
    </row>
    <row r="7" spans="1:5" ht="12.75" x14ac:dyDescent="0.2">
      <c r="A7" s="39"/>
      <c r="B7" s="78" t="s">
        <v>79</v>
      </c>
      <c r="C7" s="131"/>
      <c r="D7" s="53" t="s">
        <v>80</v>
      </c>
    </row>
    <row r="8" spans="1:5" ht="12.75" x14ac:dyDescent="0.2">
      <c r="A8" s="39"/>
      <c r="B8" s="78" t="s">
        <v>81</v>
      </c>
      <c r="C8" s="131"/>
      <c r="D8" s="53"/>
    </row>
    <row r="9" spans="1:5" ht="12.75" x14ac:dyDescent="0.2">
      <c r="A9" s="39"/>
      <c r="B9" s="78"/>
      <c r="C9" s="159">
        <f>C7+C8</f>
        <v>0</v>
      </c>
      <c r="D9" s="53" t="s">
        <v>82</v>
      </c>
    </row>
    <row r="10" spans="1:5" ht="12.75" x14ac:dyDescent="0.2">
      <c r="A10" s="39"/>
      <c r="B10" s="78"/>
      <c r="C10" s="78"/>
      <c r="D10" s="53"/>
    </row>
    <row r="11" spans="1:5" ht="12.75" x14ac:dyDescent="0.2">
      <c r="A11" s="39"/>
      <c r="B11" s="51" t="s">
        <v>83</v>
      </c>
      <c r="C11" s="160"/>
      <c r="D11" s="53"/>
    </row>
    <row r="12" spans="1:5" ht="12.75" x14ac:dyDescent="0.2">
      <c r="A12" s="39"/>
      <c r="B12" s="78" t="s">
        <v>84</v>
      </c>
      <c r="C12" s="161"/>
      <c r="D12" s="53" t="s">
        <v>85</v>
      </c>
    </row>
    <row r="13" spans="1:5" ht="12.75" x14ac:dyDescent="0.2">
      <c r="A13" s="39"/>
      <c r="B13" s="51" t="s">
        <v>86</v>
      </c>
      <c r="C13" s="160"/>
      <c r="D13" s="53"/>
    </row>
    <row r="14" spans="1:5" ht="12.75" x14ac:dyDescent="0.2">
      <c r="A14" s="39"/>
      <c r="B14" s="78" t="s">
        <v>87</v>
      </c>
      <c r="C14" s="162"/>
      <c r="D14" s="163" t="s">
        <v>88</v>
      </c>
    </row>
    <row r="15" spans="1:5" ht="12.75" x14ac:dyDescent="0.2">
      <c r="A15" s="39"/>
      <c r="B15" s="164"/>
      <c r="C15" s="165"/>
      <c r="D15" s="53"/>
    </row>
    <row r="16" spans="1:5" ht="12.75" x14ac:dyDescent="0.2">
      <c r="A16" s="39"/>
      <c r="B16" s="166" t="s">
        <v>89</v>
      </c>
      <c r="C16" s="162"/>
      <c r="D16" s="53" t="s">
        <v>90</v>
      </c>
    </row>
    <row r="17" spans="1:4" ht="12.75" x14ac:dyDescent="0.2">
      <c r="A17" s="39"/>
      <c r="B17" s="167" t="s">
        <v>91</v>
      </c>
      <c r="C17" s="165"/>
      <c r="D17" s="53"/>
    </row>
    <row r="18" spans="1:4" ht="12.75" x14ac:dyDescent="0.2">
      <c r="A18" s="41"/>
      <c r="B18" s="168"/>
      <c r="C18" s="169"/>
      <c r="D18" s="170"/>
    </row>
    <row r="19" spans="1:4" ht="12.75" x14ac:dyDescent="0.2">
      <c r="A19" s="39"/>
      <c r="B19" s="78"/>
      <c r="C19" s="165"/>
      <c r="D19" s="53"/>
    </row>
    <row r="20" spans="1:4" ht="12.75" x14ac:dyDescent="0.2">
      <c r="A20" s="39"/>
      <c r="B20" s="51" t="s">
        <v>92</v>
      </c>
      <c r="C20" s="52">
        <f>IF(C40=0,0,C46)</f>
        <v>0</v>
      </c>
      <c r="D20" s="53" t="s">
        <v>93</v>
      </c>
    </row>
    <row r="21" spans="1:4" ht="12.75" x14ac:dyDescent="0.2">
      <c r="A21" s="41"/>
      <c r="B21" s="171"/>
      <c r="C21" s="172"/>
      <c r="D21" s="170"/>
    </row>
    <row r="22" spans="1:4" ht="12.75" x14ac:dyDescent="0.2">
      <c r="A22" s="39"/>
      <c r="B22" s="51"/>
      <c r="C22" s="173"/>
      <c r="D22" s="53"/>
    </row>
    <row r="23" spans="1:4" ht="12.75" x14ac:dyDescent="0.2">
      <c r="A23" s="39"/>
      <c r="B23" s="51" t="s">
        <v>94</v>
      </c>
      <c r="C23" s="52">
        <f>C20/12</f>
        <v>0</v>
      </c>
      <c r="D23" s="53" t="s">
        <v>95</v>
      </c>
    </row>
    <row r="24" spans="1:4" ht="12" x14ac:dyDescent="0.2">
      <c r="A24" s="41"/>
      <c r="B24" s="49"/>
      <c r="C24" s="50"/>
      <c r="D24" s="48"/>
    </row>
    <row r="25" spans="1:4" ht="3.75" customHeight="1" x14ac:dyDescent="0.2">
      <c r="A25" s="36"/>
      <c r="B25" s="37"/>
      <c r="C25" s="40"/>
      <c r="D25" s="38"/>
    </row>
    <row r="26" spans="1:4" ht="3.75" customHeight="1" x14ac:dyDescent="0.2">
      <c r="A26" s="36"/>
      <c r="B26" s="37"/>
      <c r="C26" s="40"/>
      <c r="D26" s="38"/>
    </row>
    <row r="27" spans="1:4" ht="24" customHeight="1" x14ac:dyDescent="0.2">
      <c r="A27" s="277" t="s">
        <v>96</v>
      </c>
      <c r="B27" s="278"/>
      <c r="C27" s="278"/>
      <c r="D27" s="279"/>
    </row>
    <row r="28" spans="1:4" ht="12" x14ac:dyDescent="0.2">
      <c r="A28" s="55"/>
      <c r="B28" s="56"/>
      <c r="C28" s="57"/>
      <c r="D28" s="58">
        <f>SUM(C16,C14,C12,C7)</f>
        <v>0</v>
      </c>
    </row>
    <row r="29" spans="1:4" ht="12" x14ac:dyDescent="0.2">
      <c r="A29" s="59"/>
      <c r="B29" s="60" t="s">
        <v>97</v>
      </c>
      <c r="C29" s="61"/>
      <c r="D29" s="62"/>
    </row>
    <row r="30" spans="1:4" ht="12" x14ac:dyDescent="0.2">
      <c r="A30" s="59"/>
      <c r="B30" s="63" t="s">
        <v>78</v>
      </c>
      <c r="C30" s="64">
        <f>+C9</f>
        <v>0</v>
      </c>
      <c r="D30" s="62" t="s">
        <v>98</v>
      </c>
    </row>
    <row r="31" spans="1:4" ht="12" x14ac:dyDescent="0.2">
      <c r="A31" s="59"/>
      <c r="B31" s="63" t="s">
        <v>99</v>
      </c>
      <c r="C31" s="64">
        <f>C7</f>
        <v>0</v>
      </c>
      <c r="D31" s="62" t="s">
        <v>100</v>
      </c>
    </row>
    <row r="32" spans="1:4" ht="12" x14ac:dyDescent="0.2">
      <c r="A32" s="59"/>
      <c r="B32" s="63" t="s">
        <v>101</v>
      </c>
      <c r="C32" s="64">
        <f>(IF(C14=0,0,(C14/C40)))+C12</f>
        <v>0</v>
      </c>
      <c r="D32" s="62" t="s">
        <v>102</v>
      </c>
    </row>
    <row r="33" spans="1:19" ht="12" x14ac:dyDescent="0.2">
      <c r="A33" s="59"/>
      <c r="B33" s="63" t="s">
        <v>103</v>
      </c>
      <c r="C33" s="64">
        <f>C30-C31-C32</f>
        <v>0</v>
      </c>
      <c r="D33" s="62" t="s">
        <v>104</v>
      </c>
    </row>
    <row r="34" spans="1:19" ht="12" x14ac:dyDescent="0.2">
      <c r="A34" s="59"/>
      <c r="B34" s="65"/>
      <c r="C34" s="61"/>
      <c r="D34" s="62"/>
    </row>
    <row r="35" spans="1:19" ht="12" x14ac:dyDescent="0.2">
      <c r="A35" s="59"/>
      <c r="B35" s="60" t="s">
        <v>105</v>
      </c>
      <c r="C35" s="61"/>
      <c r="D35" s="62"/>
    </row>
    <row r="36" spans="1:19" ht="12" x14ac:dyDescent="0.2">
      <c r="A36" s="59"/>
      <c r="B36" s="63" t="s">
        <v>106</v>
      </c>
      <c r="C36" s="66">
        <f>IF(C16=0,0,LOOKUP($C$16,VehicleLookupSchedule!A6:A15,VehicleLookupSchedule!B6:B15))</f>
        <v>0</v>
      </c>
      <c r="D36" s="62" t="s">
        <v>107</v>
      </c>
    </row>
    <row r="37" spans="1:19" ht="12" x14ac:dyDescent="0.2">
      <c r="A37" s="59"/>
      <c r="B37" s="63" t="s">
        <v>108</v>
      </c>
      <c r="C37" s="67">
        <f>IF(C16=0,0,ROUND(C36/C30,3))</f>
        <v>0</v>
      </c>
      <c r="D37" s="62" t="s">
        <v>109</v>
      </c>
    </row>
    <row r="38" spans="1:19" ht="12" x14ac:dyDescent="0.2">
      <c r="A38" s="59"/>
      <c r="B38" s="63" t="s">
        <v>110</v>
      </c>
      <c r="C38" s="67">
        <f>IF(C16=0,0,LOOKUP($C$16,VehicleLookupSchedule!A6:A15,VehicleLookupSchedule!C6:C15))</f>
        <v>0</v>
      </c>
      <c r="D38" s="62" t="s">
        <v>111</v>
      </c>
    </row>
    <row r="39" spans="1:19" ht="12.75" thickBot="1" x14ac:dyDescent="0.25">
      <c r="A39" s="59"/>
      <c r="B39" s="68" t="s">
        <v>112</v>
      </c>
      <c r="C39" s="69">
        <f>IF(C16=0,0,LOOKUP($C$16,VehicleLookupSchedule!A6:A15,VehicleLookupSchedule!D6:D15))</f>
        <v>0</v>
      </c>
      <c r="D39" s="62" t="s">
        <v>113</v>
      </c>
    </row>
    <row r="40" spans="1:19" ht="12" x14ac:dyDescent="0.2">
      <c r="A40" s="59"/>
      <c r="B40" s="70" t="s">
        <v>114</v>
      </c>
      <c r="C40" s="71">
        <f>(C37+C38+C39)</f>
        <v>0</v>
      </c>
      <c r="D40" s="62" t="s">
        <v>115</v>
      </c>
    </row>
    <row r="41" spans="1:19" ht="12" x14ac:dyDescent="0.2">
      <c r="A41" s="59"/>
      <c r="B41" s="65"/>
      <c r="C41" s="61"/>
      <c r="D41" s="62"/>
    </row>
    <row r="42" spans="1:19" ht="12" x14ac:dyDescent="0.2">
      <c r="A42" s="59"/>
      <c r="B42" s="60" t="s">
        <v>116</v>
      </c>
      <c r="C42" s="61"/>
      <c r="D42" s="62"/>
    </row>
    <row r="43" spans="1:19" ht="12" x14ac:dyDescent="0.2">
      <c r="A43" s="59"/>
      <c r="B43" s="63" t="s">
        <v>117</v>
      </c>
      <c r="C43" s="66">
        <f>+C33*C40</f>
        <v>0</v>
      </c>
      <c r="D43" s="62" t="s">
        <v>118</v>
      </c>
    </row>
    <row r="44" spans="1:19" ht="12" x14ac:dyDescent="0.2">
      <c r="A44" s="59"/>
      <c r="B44" s="72" t="s">
        <v>119</v>
      </c>
      <c r="C44" s="72"/>
      <c r="D44" s="73"/>
    </row>
    <row r="45" spans="1:19" ht="12" hidden="1" x14ac:dyDescent="0.2">
      <c r="A45" s="74"/>
      <c r="B45" s="65"/>
      <c r="C45" s="65"/>
      <c r="D45" s="75"/>
    </row>
    <row r="46" spans="1:19" ht="12" hidden="1" x14ac:dyDescent="0.2">
      <c r="A46" s="74"/>
      <c r="B46" s="65" t="s">
        <v>120</v>
      </c>
      <c r="C46" s="65">
        <f>IF(C43&lt;0,0,C43)</f>
        <v>0</v>
      </c>
      <c r="D46" s="75"/>
    </row>
    <row r="47" spans="1:19" x14ac:dyDescent="0.2">
      <c r="A47" s="37"/>
      <c r="B47" s="38"/>
      <c r="C47" s="37"/>
      <c r="D47" s="37"/>
      <c r="R47" s="1"/>
      <c r="S47" s="1"/>
    </row>
    <row r="48" spans="1:19" ht="12" x14ac:dyDescent="0.2">
      <c r="A48" s="126" t="s">
        <v>71</v>
      </c>
      <c r="B48" s="54"/>
      <c r="C48" s="47"/>
      <c r="D48" s="47"/>
      <c r="E48" s="47"/>
      <c r="R48" s="1"/>
      <c r="S48" s="1"/>
    </row>
    <row r="49" spans="1:19" ht="29.65" customHeight="1" x14ac:dyDescent="0.2">
      <c r="A49" s="280" t="s">
        <v>72</v>
      </c>
      <c r="B49" s="280"/>
      <c r="C49" s="280"/>
      <c r="D49" s="280"/>
      <c r="E49" s="280"/>
      <c r="R49" s="1"/>
      <c r="S49" s="1"/>
    </row>
    <row r="50" spans="1:19" ht="12" x14ac:dyDescent="0.2">
      <c r="A50" s="126" t="s">
        <v>73</v>
      </c>
      <c r="B50" s="54"/>
      <c r="C50" s="47"/>
      <c r="D50" s="47"/>
      <c r="E50" s="47"/>
      <c r="R50" s="1"/>
      <c r="S50" s="1"/>
    </row>
    <row r="51" spans="1:19" ht="12" customHeight="1" x14ac:dyDescent="0.2">
      <c r="A51" s="280" t="s">
        <v>74</v>
      </c>
      <c r="B51" s="280"/>
      <c r="C51" s="280"/>
      <c r="D51" s="280"/>
      <c r="E51" s="280"/>
      <c r="R51" s="1"/>
      <c r="S51" s="1"/>
    </row>
    <row r="52" spans="1:19" ht="12" customHeight="1" x14ac:dyDescent="0.2">
      <c r="A52" s="280"/>
      <c r="B52" s="280"/>
      <c r="C52" s="280"/>
      <c r="D52" s="280"/>
      <c r="E52" s="280"/>
      <c r="R52" s="1"/>
      <c r="S52" s="1"/>
    </row>
    <row r="53" spans="1:19" x14ac:dyDescent="0.2">
      <c r="A53" s="37"/>
      <c r="B53" s="38"/>
      <c r="C53" s="37"/>
      <c r="D53" s="37"/>
      <c r="R53" s="1"/>
      <c r="S53" s="1"/>
    </row>
    <row r="54" spans="1:19" hidden="1" x14ac:dyDescent="0.2">
      <c r="A54" s="37"/>
      <c r="B54" s="38"/>
      <c r="C54" s="37"/>
      <c r="D54" s="37"/>
      <c r="R54" s="1"/>
      <c r="S54" s="1"/>
    </row>
    <row r="55" spans="1:19" hidden="1" x14ac:dyDescent="0.2">
      <c r="A55" s="37"/>
      <c r="B55" s="38"/>
      <c r="C55" s="37"/>
      <c r="D55" s="37"/>
      <c r="R55" s="1"/>
      <c r="S55" s="1"/>
    </row>
    <row r="56" spans="1:19" hidden="1" x14ac:dyDescent="0.2">
      <c r="A56" s="37"/>
      <c r="B56" s="38"/>
      <c r="C56" s="37"/>
      <c r="D56" s="37"/>
      <c r="R56" s="1"/>
      <c r="S56" s="1"/>
    </row>
    <row r="57" spans="1:19" hidden="1" x14ac:dyDescent="0.2">
      <c r="A57" s="37"/>
      <c r="B57" s="38"/>
      <c r="C57" s="37"/>
      <c r="D57" s="37"/>
      <c r="R57" s="1"/>
      <c r="S57" s="1"/>
    </row>
    <row r="58" spans="1:19" hidden="1" x14ac:dyDescent="0.2">
      <c r="A58" s="36"/>
      <c r="B58" s="37"/>
      <c r="C58" s="37"/>
      <c r="D58" s="38"/>
    </row>
    <row r="59" spans="1:19" hidden="1" x14ac:dyDescent="0.2">
      <c r="A59" s="36"/>
      <c r="B59" s="37"/>
      <c r="C59" s="37"/>
      <c r="D59" s="38"/>
    </row>
    <row r="60" spans="1:19" hidden="1" x14ac:dyDescent="0.2">
      <c r="A60" s="36"/>
      <c r="B60" s="37"/>
      <c r="C60" s="37"/>
      <c r="D60" s="38"/>
    </row>
    <row r="61" spans="1:19" hidden="1" x14ac:dyDescent="0.2">
      <c r="A61" s="36"/>
      <c r="B61" s="37"/>
      <c r="C61" s="37"/>
      <c r="D61" s="38"/>
    </row>
    <row r="62" spans="1:19" hidden="1" x14ac:dyDescent="0.2">
      <c r="A62" s="36"/>
      <c r="B62" s="37"/>
      <c r="C62" s="37"/>
      <c r="D62" s="38"/>
    </row>
    <row r="63" spans="1:19" hidden="1" x14ac:dyDescent="0.2">
      <c r="A63" s="36"/>
      <c r="B63" s="37"/>
      <c r="C63" s="37"/>
      <c r="D63" s="38"/>
    </row>
    <row r="64" spans="1:19" hidden="1" x14ac:dyDescent="0.2">
      <c r="A64" s="36"/>
      <c r="B64" s="37"/>
      <c r="C64" s="37"/>
      <c r="D64" s="38"/>
    </row>
    <row r="65" spans="1:4" hidden="1" x14ac:dyDescent="0.2">
      <c r="A65" s="36"/>
      <c r="B65" s="37"/>
      <c r="C65" s="37"/>
      <c r="D65" s="38"/>
    </row>
    <row r="66" spans="1:4" hidden="1" x14ac:dyDescent="0.2">
      <c r="A66" s="36"/>
      <c r="B66" s="37"/>
      <c r="C66" s="37"/>
      <c r="D66" s="38"/>
    </row>
    <row r="67" spans="1:4" hidden="1" x14ac:dyDescent="0.2">
      <c r="A67" s="36"/>
      <c r="B67" s="37"/>
      <c r="C67" s="37"/>
      <c r="D67" s="38"/>
    </row>
    <row r="68" spans="1:4" hidden="1" x14ac:dyDescent="0.2">
      <c r="A68" s="36"/>
      <c r="B68" s="37"/>
      <c r="C68" s="37"/>
      <c r="D68" s="38"/>
    </row>
    <row r="69" spans="1:4" hidden="1" x14ac:dyDescent="0.2">
      <c r="A69" s="36"/>
      <c r="B69" s="37"/>
      <c r="C69" s="37"/>
      <c r="D69" s="38"/>
    </row>
    <row r="70" spans="1:4" hidden="1" x14ac:dyDescent="0.2">
      <c r="A70" s="36"/>
      <c r="B70" s="37"/>
      <c r="C70" s="37"/>
      <c r="D70" s="38"/>
    </row>
    <row r="71" spans="1:4" hidden="1" x14ac:dyDescent="0.2">
      <c r="A71" s="36"/>
      <c r="B71" s="37"/>
      <c r="C71" s="37"/>
      <c r="D71" s="38"/>
    </row>
    <row r="72" spans="1:4" hidden="1" x14ac:dyDescent="0.2">
      <c r="A72" s="36"/>
      <c r="B72" s="37"/>
      <c r="C72" s="37"/>
      <c r="D72" s="38"/>
    </row>
    <row r="73" spans="1:4" hidden="1" x14ac:dyDescent="0.2">
      <c r="A73" s="36"/>
      <c r="B73" s="37"/>
      <c r="C73" s="37"/>
      <c r="D73" s="38"/>
    </row>
    <row r="74" spans="1:4" hidden="1" x14ac:dyDescent="0.2">
      <c r="A74" s="36"/>
      <c r="B74" s="37"/>
      <c r="C74" s="37"/>
      <c r="D74" s="38"/>
    </row>
    <row r="75" spans="1:4" hidden="1" x14ac:dyDescent="0.2">
      <c r="A75" s="36"/>
      <c r="B75" s="37"/>
      <c r="C75" s="37"/>
      <c r="D75" s="38"/>
    </row>
    <row r="76" spans="1:4" hidden="1" x14ac:dyDescent="0.2">
      <c r="A76" s="36"/>
      <c r="B76" s="37"/>
      <c r="C76" s="37"/>
      <c r="D76" s="38"/>
    </row>
    <row r="77" spans="1:4" hidden="1" x14ac:dyDescent="0.2">
      <c r="A77" s="36"/>
    </row>
    <row r="78" spans="1:4" hidden="1" x14ac:dyDescent="0.2">
      <c r="A78" s="36"/>
    </row>
    <row r="79" spans="1:4" hidden="1" x14ac:dyDescent="0.2">
      <c r="A79" s="36"/>
    </row>
    <row r="80" spans="1:4" hidden="1" x14ac:dyDescent="0.2">
      <c r="A80" s="36"/>
    </row>
    <row r="81" spans="1:1" hidden="1" x14ac:dyDescent="0.2">
      <c r="A81" s="36"/>
    </row>
    <row r="82" spans="1:1" hidden="1" x14ac:dyDescent="0.2">
      <c r="A82" s="36"/>
    </row>
  </sheetData>
  <sheetProtection algorithmName="SHA-512" hashValue="4a3+JEfBTRgifVEMauE454DiSSwtLKEiLpQJdD4XpSmqbJpo006coQxTFoHF+SYZBOxe/RrEfmNTqjfGCc3Yog==" saltValue="DrZGj+NM2Z1puZTQiw+ayg==" spinCount="100000" sheet="1" objects="1" scenarios="1" selectLockedCells="1"/>
  <mergeCells count="5">
    <mergeCell ref="A2:D2"/>
    <mergeCell ref="A4:D4"/>
    <mergeCell ref="A27:D27"/>
    <mergeCell ref="A49:E49"/>
    <mergeCell ref="A51:E52"/>
  </mergeCells>
  <conditionalFormatting sqref="B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C16 C12 C14 C7:C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C109"/>
  <sheetViews>
    <sheetView showGridLines="0" showRowColHeaders="0" zoomScaleNormal="100" workbookViewId="0">
      <selection activeCell="C8" sqref="C8"/>
    </sheetView>
  </sheetViews>
  <sheetFormatPr defaultColWidth="0" defaultRowHeight="0" customHeight="1" zeroHeight="1" x14ac:dyDescent="0.2"/>
  <cols>
    <col min="1" max="1" width="2.42578125" customWidth="1"/>
    <col min="2" max="2" width="59" bestFit="1" customWidth="1"/>
    <col min="3" max="3" width="13.28515625" customWidth="1"/>
    <col min="4" max="4" width="52.7109375" customWidth="1"/>
    <col min="5" max="5" width="12.28515625" hidden="1" customWidth="1"/>
    <col min="6" max="6" width="13.28515625" hidden="1" customWidth="1"/>
    <col min="7" max="22" width="9.28515625" hidden="1" customWidth="1"/>
    <col min="23" max="23" width="0" hidden="1" customWidth="1"/>
    <col min="24" max="27" width="9.28515625" hidden="1" customWidth="1"/>
    <col min="28" max="29" width="0" hidden="1" customWidth="1"/>
    <col min="30" max="16384" width="9.28515625" hidden="1"/>
  </cols>
  <sheetData>
    <row r="1" spans="1:23" ht="46.9" customHeight="1" x14ac:dyDescent="0.2"/>
    <row r="2" spans="1:23" ht="42.75" customHeight="1" x14ac:dyDescent="0.25">
      <c r="A2" s="281" t="s">
        <v>121</v>
      </c>
      <c r="B2" s="281"/>
      <c r="C2" s="281"/>
      <c r="D2" s="9"/>
      <c r="E2" s="9"/>
      <c r="F2" s="9"/>
      <c r="G2" s="10"/>
      <c r="H2" s="10"/>
      <c r="I2" s="10"/>
      <c r="J2" s="10"/>
      <c r="K2" s="10"/>
      <c r="L2" s="10"/>
      <c r="M2" s="10"/>
      <c r="N2" s="10"/>
      <c r="O2" s="10"/>
      <c r="P2" s="10"/>
      <c r="Q2" s="10"/>
      <c r="R2" s="10"/>
      <c r="S2" s="10"/>
      <c r="T2" s="10"/>
      <c r="U2" s="10"/>
      <c r="V2" s="10"/>
      <c r="W2" s="11">
        <v>0.2</v>
      </c>
    </row>
    <row r="3" spans="1:23" ht="12.75" x14ac:dyDescent="0.2">
      <c r="A3" s="76"/>
      <c r="B3" s="77"/>
      <c r="C3" s="78"/>
      <c r="D3" s="10"/>
      <c r="E3" s="10"/>
      <c r="F3" s="10"/>
      <c r="G3" s="10"/>
      <c r="H3" s="10"/>
      <c r="I3" s="10"/>
      <c r="J3" s="10"/>
      <c r="K3" s="10"/>
      <c r="L3" s="10"/>
      <c r="M3" s="10"/>
      <c r="N3" s="10"/>
      <c r="O3" s="10"/>
      <c r="P3" s="10"/>
      <c r="Q3" s="10"/>
      <c r="R3" s="10"/>
      <c r="S3" s="10"/>
      <c r="T3" s="10"/>
      <c r="U3" s="10"/>
      <c r="V3" s="10"/>
      <c r="W3" s="11">
        <v>0.8</v>
      </c>
    </row>
    <row r="4" spans="1:23" ht="15.75" x14ac:dyDescent="0.25">
      <c r="A4" s="76"/>
      <c r="B4" s="282" t="s">
        <v>122</v>
      </c>
      <c r="C4" s="282"/>
      <c r="D4" s="12"/>
      <c r="E4" s="12"/>
      <c r="F4" s="13"/>
      <c r="G4" s="10"/>
      <c r="H4" s="10"/>
      <c r="I4" s="10"/>
      <c r="J4" s="10"/>
      <c r="K4" s="10"/>
      <c r="L4" s="10"/>
      <c r="M4" s="10"/>
      <c r="N4" s="10"/>
      <c r="O4" s="10"/>
      <c r="P4" s="10"/>
      <c r="Q4" s="10"/>
      <c r="R4" s="10"/>
      <c r="S4" s="10"/>
      <c r="T4" s="10"/>
      <c r="U4" s="10"/>
      <c r="V4" s="10"/>
      <c r="W4" s="11">
        <v>1</v>
      </c>
    </row>
    <row r="5" spans="1:23" ht="6.6" customHeight="1" x14ac:dyDescent="0.25">
      <c r="A5" s="76"/>
      <c r="B5" s="79"/>
      <c r="C5" s="79"/>
      <c r="D5" s="12"/>
      <c r="E5" s="12"/>
      <c r="F5" s="13"/>
      <c r="G5" s="10"/>
      <c r="H5" s="10"/>
      <c r="I5" s="10"/>
      <c r="J5" s="10"/>
      <c r="K5" s="10"/>
      <c r="L5" s="10"/>
      <c r="M5" s="10"/>
      <c r="N5" s="10"/>
      <c r="O5" s="10"/>
      <c r="P5" s="10"/>
      <c r="Q5" s="10"/>
      <c r="R5" s="10"/>
      <c r="S5" s="10"/>
      <c r="T5" s="10"/>
      <c r="U5" s="10"/>
      <c r="V5" s="10"/>
      <c r="W5" s="11"/>
    </row>
    <row r="6" spans="1:23" ht="45" customHeight="1" x14ac:dyDescent="0.2">
      <c r="A6" s="76"/>
      <c r="B6" s="288" t="s">
        <v>123</v>
      </c>
      <c r="C6" s="288"/>
      <c r="D6" s="14" t="s">
        <v>124</v>
      </c>
      <c r="F6" s="13"/>
      <c r="G6" s="10"/>
      <c r="H6" s="10"/>
      <c r="I6" s="10"/>
      <c r="J6" s="10"/>
      <c r="K6" s="10"/>
      <c r="L6" s="10"/>
      <c r="M6" s="10"/>
      <c r="N6" s="10"/>
      <c r="O6" s="10"/>
      <c r="P6" s="10"/>
      <c r="Q6" s="10"/>
      <c r="R6" s="10"/>
      <c r="S6" s="10"/>
      <c r="T6" s="10"/>
      <c r="U6" s="10"/>
      <c r="V6" s="10"/>
      <c r="W6" s="11"/>
    </row>
    <row r="7" spans="1:23" ht="15.75" thickBot="1" x14ac:dyDescent="0.25">
      <c r="B7" s="174"/>
      <c r="C7" s="174"/>
      <c r="D7" s="14"/>
      <c r="F7" s="13"/>
      <c r="G7" s="10"/>
      <c r="H7" s="10"/>
      <c r="I7" s="10"/>
      <c r="J7" s="10"/>
      <c r="K7" s="10"/>
      <c r="L7" s="10"/>
      <c r="M7" s="10"/>
      <c r="N7" s="10"/>
      <c r="O7" s="10"/>
      <c r="P7" s="10"/>
      <c r="Q7" s="10"/>
      <c r="R7" s="10"/>
      <c r="S7" s="10"/>
      <c r="T7" s="10"/>
      <c r="U7" s="10"/>
      <c r="V7" s="10"/>
      <c r="W7" s="11"/>
    </row>
    <row r="8" spans="1:23" ht="12.75" x14ac:dyDescent="0.2">
      <c r="B8" s="175" t="s">
        <v>125</v>
      </c>
      <c r="C8" s="176"/>
      <c r="D8" s="88" t="s">
        <v>126</v>
      </c>
      <c r="E8" s="16"/>
      <c r="F8" s="15"/>
      <c r="G8" s="10"/>
      <c r="H8" s="10"/>
      <c r="I8" s="10"/>
      <c r="J8" s="10"/>
      <c r="K8" s="10"/>
      <c r="L8" s="10"/>
      <c r="M8" s="10"/>
      <c r="N8" s="10"/>
      <c r="O8" s="10"/>
      <c r="P8" s="10"/>
      <c r="Q8" s="10"/>
      <c r="R8" s="10"/>
      <c r="S8" s="10"/>
      <c r="T8" s="10"/>
      <c r="U8" s="10"/>
      <c r="V8" s="10"/>
    </row>
    <row r="9" spans="1:23" ht="12.75" x14ac:dyDescent="0.2">
      <c r="B9" s="177" t="s">
        <v>127</v>
      </c>
      <c r="C9" s="178"/>
      <c r="D9" s="89" t="s">
        <v>128</v>
      </c>
      <c r="E9" s="16"/>
      <c r="F9" s="15"/>
      <c r="G9" s="10"/>
      <c r="H9" s="10"/>
      <c r="I9" s="10"/>
      <c r="J9" s="10"/>
      <c r="K9" s="10"/>
      <c r="L9" s="10"/>
      <c r="M9" s="10"/>
      <c r="N9" s="10"/>
      <c r="O9" s="10"/>
      <c r="P9" s="10"/>
      <c r="Q9" s="10"/>
      <c r="R9" s="10"/>
      <c r="S9" s="10"/>
      <c r="T9" s="10"/>
      <c r="U9" s="10"/>
      <c r="V9" s="10"/>
    </row>
    <row r="10" spans="1:23" ht="13.5" thickBot="1" x14ac:dyDescent="0.25">
      <c r="B10" s="179" t="s">
        <v>129</v>
      </c>
      <c r="C10" s="180">
        <f>C8*C9</f>
        <v>0</v>
      </c>
      <c r="D10" s="89" t="s">
        <v>130</v>
      </c>
      <c r="E10" s="15"/>
      <c r="F10" s="15"/>
      <c r="G10" s="10"/>
      <c r="H10" s="10"/>
      <c r="I10" s="10"/>
      <c r="J10" s="10"/>
      <c r="K10" s="10"/>
      <c r="L10" s="10"/>
      <c r="M10" s="10"/>
      <c r="N10" s="10"/>
      <c r="O10" s="10"/>
      <c r="P10" s="10"/>
      <c r="Q10" s="10"/>
      <c r="R10" s="10"/>
      <c r="S10" s="10"/>
      <c r="T10" s="10"/>
      <c r="U10" s="10"/>
      <c r="V10" s="10"/>
    </row>
    <row r="11" spans="1:23" ht="13.5" thickBot="1" x14ac:dyDescent="0.25">
      <c r="B11" s="177"/>
      <c r="C11" s="181"/>
      <c r="D11" s="81"/>
      <c r="E11" s="15"/>
      <c r="F11" s="15"/>
      <c r="G11" s="10"/>
      <c r="H11" s="10"/>
      <c r="I11" s="10"/>
      <c r="J11" s="10"/>
      <c r="K11" s="10"/>
      <c r="L11" s="10"/>
      <c r="M11" s="10"/>
      <c r="N11" s="10"/>
      <c r="O11" s="10"/>
      <c r="P11" s="10"/>
      <c r="Q11" s="10"/>
      <c r="R11" s="10"/>
      <c r="S11" s="10"/>
      <c r="T11" s="10"/>
      <c r="U11" s="10"/>
      <c r="V11" s="10"/>
    </row>
    <row r="12" spans="1:23" ht="12.75" x14ac:dyDescent="0.2">
      <c r="B12" s="182" t="s">
        <v>131</v>
      </c>
      <c r="C12" s="183"/>
      <c r="D12" s="82"/>
      <c r="E12" s="17"/>
      <c r="F12" s="15"/>
      <c r="G12" s="10"/>
      <c r="H12" s="10"/>
      <c r="I12" s="10"/>
      <c r="J12" s="10"/>
      <c r="K12" s="10"/>
      <c r="L12" s="10"/>
      <c r="M12" s="10"/>
      <c r="N12" s="10"/>
      <c r="O12" s="10"/>
      <c r="P12" s="10"/>
      <c r="Q12" s="10"/>
      <c r="R12" s="10"/>
      <c r="S12" s="10"/>
      <c r="T12" s="10"/>
      <c r="U12" s="10"/>
      <c r="V12" s="10"/>
    </row>
    <row r="13" spans="1:23" ht="12.75" x14ac:dyDescent="0.2">
      <c r="B13" s="184" t="s">
        <v>132</v>
      </c>
      <c r="C13" s="185"/>
      <c r="D13" s="82"/>
      <c r="E13" s="17"/>
      <c r="F13" s="15"/>
      <c r="G13" s="10"/>
      <c r="H13" s="10"/>
      <c r="I13" s="10"/>
      <c r="J13" s="10"/>
      <c r="K13" s="10"/>
      <c r="L13" s="10"/>
      <c r="M13" s="10"/>
      <c r="N13" s="10"/>
      <c r="O13" s="10"/>
      <c r="P13" s="10"/>
      <c r="Q13" s="10"/>
      <c r="R13" s="10"/>
      <c r="S13" s="10"/>
      <c r="T13" s="10"/>
      <c r="U13" s="10"/>
      <c r="V13" s="10"/>
    </row>
    <row r="14" spans="1:23" ht="13.5" thickBot="1" x14ac:dyDescent="0.25">
      <c r="B14" s="186" t="s">
        <v>133</v>
      </c>
      <c r="C14" s="187"/>
      <c r="D14" s="82"/>
      <c r="E14" s="17"/>
      <c r="F14" s="15"/>
      <c r="G14" s="10"/>
      <c r="H14" s="10"/>
      <c r="I14" s="10"/>
      <c r="J14" s="10"/>
      <c r="K14" s="10"/>
      <c r="L14" s="10"/>
      <c r="M14" s="10"/>
      <c r="N14" s="10"/>
      <c r="O14" s="10"/>
      <c r="P14" s="10"/>
      <c r="Q14" s="10"/>
      <c r="R14" s="10"/>
      <c r="S14" s="10"/>
      <c r="T14" s="10"/>
      <c r="U14" s="10"/>
      <c r="V14" s="10"/>
    </row>
    <row r="15" spans="1:23" ht="13.5" thickBot="1" x14ac:dyDescent="0.25">
      <c r="B15" s="188"/>
      <c r="C15" s="189"/>
      <c r="D15" s="81"/>
      <c r="E15" s="17"/>
      <c r="F15" s="15"/>
      <c r="G15" s="10"/>
      <c r="H15" s="10"/>
      <c r="I15" s="10"/>
      <c r="J15" s="10"/>
      <c r="K15" s="10"/>
      <c r="L15" s="10"/>
      <c r="M15" s="10"/>
      <c r="N15" s="10"/>
      <c r="O15" s="10"/>
      <c r="P15" s="10"/>
      <c r="Q15" s="10"/>
      <c r="R15" s="10"/>
      <c r="S15" s="10"/>
      <c r="T15" s="10"/>
      <c r="U15" s="10"/>
      <c r="V15" s="10"/>
    </row>
    <row r="16" spans="1:23" ht="12.75" x14ac:dyDescent="0.2">
      <c r="B16" s="283" t="s">
        <v>134</v>
      </c>
      <c r="C16" s="284"/>
      <c r="D16" s="83"/>
      <c r="E16" s="17"/>
      <c r="F16" s="15"/>
      <c r="G16" s="10"/>
      <c r="H16" s="10"/>
      <c r="I16" s="10"/>
      <c r="J16" s="10"/>
      <c r="K16" s="10"/>
      <c r="L16" s="10"/>
      <c r="M16" s="10"/>
      <c r="N16" s="10"/>
      <c r="O16" s="10"/>
      <c r="P16" s="10"/>
      <c r="Q16" s="10"/>
      <c r="R16" s="10"/>
      <c r="S16" s="10"/>
      <c r="T16" s="10"/>
      <c r="U16" s="10"/>
      <c r="V16" s="10"/>
    </row>
    <row r="17" spans="2:22" ht="12.75" x14ac:dyDescent="0.2">
      <c r="B17" s="184" t="s">
        <v>135</v>
      </c>
      <c r="C17" s="190">
        <f>C36</f>
        <v>0</v>
      </c>
      <c r="D17" s="84"/>
      <c r="E17" s="17"/>
      <c r="F17" s="15"/>
      <c r="G17" s="10"/>
      <c r="H17" s="10"/>
      <c r="I17" s="10"/>
      <c r="J17" s="10"/>
      <c r="K17" s="10"/>
      <c r="L17" s="10"/>
      <c r="M17" s="10"/>
      <c r="N17" s="10"/>
      <c r="O17" s="10"/>
      <c r="P17" s="10"/>
      <c r="Q17" s="10"/>
      <c r="R17" s="10"/>
      <c r="S17" s="10"/>
      <c r="T17" s="10"/>
      <c r="U17" s="10"/>
      <c r="V17" s="10"/>
    </row>
    <row r="18" spans="2:22" ht="12.75" x14ac:dyDescent="0.2">
      <c r="B18" s="184" t="s">
        <v>136</v>
      </c>
      <c r="C18" s="191">
        <f>IF(C37&lt;0,0,C37)</f>
        <v>0</v>
      </c>
      <c r="D18" s="84"/>
      <c r="E18" s="17"/>
      <c r="F18" s="15"/>
      <c r="G18" s="10"/>
      <c r="H18" s="10"/>
      <c r="I18" s="10"/>
      <c r="J18" s="10"/>
      <c r="K18" s="10"/>
      <c r="L18" s="10"/>
      <c r="M18" s="10"/>
      <c r="N18" s="10"/>
      <c r="O18" s="10"/>
      <c r="P18" s="10"/>
      <c r="Q18" s="10"/>
      <c r="R18" s="10"/>
      <c r="S18" s="10"/>
      <c r="T18" s="10"/>
      <c r="U18" s="10"/>
      <c r="V18" s="10"/>
    </row>
    <row r="19" spans="2:22" ht="13.5" thickBot="1" x14ac:dyDescent="0.25">
      <c r="B19" s="101" t="s">
        <v>137</v>
      </c>
      <c r="C19" s="102">
        <f>C18</f>
        <v>0</v>
      </c>
      <c r="D19" s="85"/>
      <c r="E19" s="15"/>
      <c r="F19" s="15"/>
      <c r="G19" s="10"/>
      <c r="H19" s="10"/>
      <c r="I19" s="10"/>
      <c r="J19" s="10"/>
      <c r="K19" s="10"/>
      <c r="L19" s="10"/>
      <c r="M19" s="10"/>
      <c r="N19" s="10"/>
      <c r="O19" s="10"/>
      <c r="P19" s="10"/>
      <c r="Q19" s="10"/>
      <c r="R19" s="10"/>
      <c r="S19" s="10"/>
      <c r="T19" s="10"/>
      <c r="U19" s="10"/>
      <c r="V19" s="10"/>
    </row>
    <row r="20" spans="2:22" ht="13.5" thickBot="1" x14ac:dyDescent="0.25">
      <c r="B20" s="80"/>
      <c r="C20" s="86"/>
      <c r="D20" s="84"/>
      <c r="E20" s="15"/>
      <c r="F20" s="15"/>
      <c r="G20" s="10"/>
      <c r="H20" s="10"/>
      <c r="I20" s="10"/>
      <c r="J20" s="10"/>
      <c r="K20" s="10"/>
      <c r="L20" s="10"/>
      <c r="M20" s="10"/>
      <c r="N20" s="10"/>
      <c r="O20" s="10"/>
      <c r="P20" s="10"/>
      <c r="Q20" s="10"/>
      <c r="R20" s="10"/>
      <c r="S20" s="10"/>
      <c r="T20" s="10"/>
      <c r="U20" s="10"/>
      <c r="V20" s="10"/>
    </row>
    <row r="21" spans="2:22" ht="12.75" x14ac:dyDescent="0.2">
      <c r="B21" s="285" t="s">
        <v>138</v>
      </c>
      <c r="C21" s="286"/>
      <c r="D21" s="78"/>
      <c r="E21" s="10"/>
      <c r="F21" s="10"/>
      <c r="G21" s="10"/>
      <c r="H21" s="10"/>
      <c r="I21" s="10"/>
      <c r="J21" s="10"/>
      <c r="K21" s="10"/>
      <c r="L21" s="10"/>
      <c r="M21" s="10"/>
      <c r="N21" s="10"/>
      <c r="O21" s="10"/>
      <c r="P21" s="10"/>
      <c r="Q21" s="10"/>
      <c r="R21" s="10"/>
      <c r="S21" s="10"/>
      <c r="T21" s="10"/>
      <c r="U21" s="10"/>
      <c r="V21" s="10"/>
    </row>
    <row r="22" spans="2:22" ht="12.75" x14ac:dyDescent="0.2">
      <c r="B22" s="192" t="s">
        <v>139</v>
      </c>
      <c r="C22" s="193">
        <f>IF(C13&gt;0,0,IF(C18&gt;0,0,C17))</f>
        <v>0</v>
      </c>
      <c r="D22" s="78"/>
      <c r="E22" s="10"/>
      <c r="F22" s="10"/>
      <c r="G22" s="10"/>
      <c r="H22" s="10"/>
      <c r="I22" s="10"/>
      <c r="J22" s="10"/>
      <c r="K22" s="10"/>
      <c r="L22" s="10"/>
      <c r="M22" s="10"/>
      <c r="N22" s="10"/>
      <c r="O22" s="10"/>
      <c r="P22" s="10"/>
      <c r="Q22" s="10"/>
      <c r="R22" s="10"/>
      <c r="S22" s="10"/>
      <c r="T22" s="10"/>
      <c r="U22" s="10"/>
      <c r="V22" s="10"/>
    </row>
    <row r="23" spans="2:22" ht="12.75" x14ac:dyDescent="0.2">
      <c r="B23" s="192" t="s">
        <v>140</v>
      </c>
      <c r="C23" s="193">
        <f>IF(C22=0,C17,0)</f>
        <v>0</v>
      </c>
      <c r="D23" s="78"/>
      <c r="E23" s="10"/>
      <c r="F23" s="10"/>
      <c r="G23" s="10"/>
      <c r="H23" s="10"/>
      <c r="I23" s="10"/>
      <c r="J23" s="10"/>
      <c r="K23" s="10"/>
      <c r="L23" s="10"/>
      <c r="M23" s="10"/>
      <c r="N23" s="10"/>
      <c r="O23" s="10"/>
      <c r="P23" s="10"/>
      <c r="Q23" s="10"/>
      <c r="R23" s="10"/>
      <c r="S23" s="10"/>
      <c r="T23" s="10"/>
      <c r="U23" s="10"/>
      <c r="V23" s="10"/>
    </row>
    <row r="24" spans="2:22" ht="12.75" x14ac:dyDescent="0.2">
      <c r="B24" s="192" t="s">
        <v>141</v>
      </c>
      <c r="C24" s="193">
        <f>C19</f>
        <v>0</v>
      </c>
      <c r="D24" s="78"/>
      <c r="E24" s="10"/>
      <c r="F24" s="10"/>
      <c r="G24" s="10"/>
      <c r="H24" s="10"/>
      <c r="I24" s="10"/>
      <c r="J24" s="10"/>
      <c r="K24" s="10"/>
      <c r="L24" s="10"/>
      <c r="M24" s="10"/>
      <c r="N24" s="10"/>
      <c r="O24" s="10"/>
      <c r="P24" s="10"/>
      <c r="Q24" s="10"/>
      <c r="R24" s="10"/>
      <c r="S24" s="10"/>
      <c r="T24" s="10"/>
      <c r="U24" s="10"/>
      <c r="V24" s="10"/>
    </row>
    <row r="25" spans="2:22" ht="12.75" x14ac:dyDescent="0.2">
      <c r="B25" s="192" t="s">
        <v>142</v>
      </c>
      <c r="C25" s="193">
        <f>C13</f>
        <v>0</v>
      </c>
      <c r="D25" s="46" t="s">
        <v>143</v>
      </c>
      <c r="E25" s="10"/>
      <c r="F25" s="10"/>
      <c r="G25" s="10"/>
      <c r="H25" s="10"/>
      <c r="I25" s="10"/>
      <c r="J25" s="10"/>
      <c r="K25" s="10"/>
      <c r="L25" s="10"/>
      <c r="M25" s="10"/>
      <c r="N25" s="10"/>
      <c r="O25" s="10"/>
      <c r="P25" s="10"/>
      <c r="Q25" s="10"/>
      <c r="R25" s="10"/>
      <c r="S25" s="10"/>
      <c r="T25" s="10"/>
      <c r="U25" s="10"/>
      <c r="V25" s="10"/>
    </row>
    <row r="26" spans="2:22" ht="13.5" thickBot="1" x14ac:dyDescent="0.25">
      <c r="B26" s="194" t="s">
        <v>144</v>
      </c>
      <c r="C26" s="195">
        <f>(C13*C14/100)</f>
        <v>0</v>
      </c>
      <c r="D26" s="46" t="s">
        <v>145</v>
      </c>
      <c r="E26" s="10"/>
      <c r="F26" s="10"/>
      <c r="G26" s="10"/>
      <c r="H26" s="10"/>
      <c r="I26" s="10"/>
      <c r="J26" s="10"/>
      <c r="K26" s="10"/>
      <c r="L26" s="10"/>
      <c r="M26" s="10"/>
      <c r="N26" s="10"/>
      <c r="O26" s="10"/>
      <c r="P26" s="10"/>
      <c r="Q26" s="10"/>
      <c r="R26" s="10"/>
      <c r="S26" s="10"/>
      <c r="T26" s="10"/>
      <c r="U26" s="10"/>
      <c r="V26" s="10"/>
    </row>
    <row r="27" spans="2:22" ht="13.5" thickBot="1" x14ac:dyDescent="0.25">
      <c r="B27" s="196"/>
      <c r="C27" s="197"/>
      <c r="D27" s="78"/>
      <c r="E27" s="10"/>
      <c r="F27" s="10"/>
      <c r="G27" s="10"/>
      <c r="H27" s="10"/>
      <c r="I27" s="10"/>
      <c r="J27" s="10"/>
      <c r="K27" s="10"/>
      <c r="L27" s="10"/>
      <c r="M27" s="10"/>
      <c r="N27" s="10"/>
      <c r="O27" s="10"/>
      <c r="P27" s="10"/>
      <c r="Q27" s="10"/>
      <c r="R27" s="10"/>
      <c r="S27" s="10"/>
      <c r="T27" s="10"/>
      <c r="U27" s="10"/>
      <c r="V27" s="10"/>
    </row>
    <row r="28" spans="2:22" ht="13.5" thickBot="1" x14ac:dyDescent="0.25">
      <c r="B28" s="198" t="s">
        <v>146</v>
      </c>
      <c r="C28" s="199">
        <v>3.61</v>
      </c>
      <c r="D28" s="78"/>
      <c r="E28" s="10"/>
      <c r="F28" s="10"/>
      <c r="G28" s="10"/>
      <c r="H28" s="10"/>
      <c r="I28" s="10"/>
      <c r="J28" s="10"/>
      <c r="K28" s="10"/>
      <c r="L28" s="10"/>
      <c r="M28" s="10"/>
      <c r="N28" s="10"/>
      <c r="O28" s="10"/>
      <c r="P28" s="10"/>
      <c r="Q28" s="10"/>
      <c r="R28" s="10"/>
      <c r="S28" s="10"/>
      <c r="T28" s="10"/>
      <c r="U28" s="10"/>
      <c r="V28" s="10"/>
    </row>
    <row r="29" spans="2:22" ht="12.75" x14ac:dyDescent="0.2">
      <c r="B29" s="78"/>
      <c r="C29" s="78"/>
      <c r="D29" s="78"/>
      <c r="E29" s="10"/>
      <c r="F29" s="10"/>
      <c r="G29" s="10"/>
      <c r="H29" s="10"/>
      <c r="I29" s="10"/>
      <c r="J29" s="10"/>
      <c r="K29" s="10"/>
      <c r="L29" s="10"/>
      <c r="M29" s="10"/>
      <c r="N29" s="10"/>
      <c r="O29" s="10"/>
      <c r="P29" s="10"/>
      <c r="Q29" s="10"/>
      <c r="R29" s="10"/>
      <c r="S29" s="10"/>
      <c r="T29" s="10"/>
      <c r="U29" s="10"/>
      <c r="V29" s="10"/>
    </row>
    <row r="30" spans="2:22" ht="12.75" x14ac:dyDescent="0.2">
      <c r="B30" s="126" t="s">
        <v>71</v>
      </c>
      <c r="C30" s="47"/>
      <c r="D30" s="47"/>
      <c r="E30" s="10"/>
      <c r="F30" s="10"/>
      <c r="G30" s="10"/>
      <c r="H30" s="10"/>
      <c r="I30" s="10"/>
      <c r="J30" s="10"/>
      <c r="K30" s="10"/>
      <c r="L30" s="10"/>
      <c r="M30" s="10"/>
      <c r="N30" s="10"/>
      <c r="O30" s="10"/>
      <c r="P30" s="10"/>
      <c r="Q30" s="10"/>
      <c r="R30" s="10"/>
      <c r="S30" s="10"/>
      <c r="T30" s="10"/>
      <c r="U30" s="10"/>
      <c r="V30" s="10"/>
    </row>
    <row r="31" spans="2:22" ht="28.15" customHeight="1" x14ac:dyDescent="0.2">
      <c r="B31" s="287" t="s">
        <v>72</v>
      </c>
      <c r="C31" s="287"/>
      <c r="D31" s="287"/>
      <c r="E31" s="10"/>
      <c r="F31" s="10"/>
      <c r="G31" s="10"/>
      <c r="H31" s="10"/>
      <c r="I31" s="10"/>
      <c r="J31" s="10"/>
      <c r="K31" s="10"/>
      <c r="L31" s="10"/>
      <c r="M31" s="10"/>
      <c r="N31" s="10"/>
      <c r="O31" s="10"/>
      <c r="P31" s="10"/>
      <c r="Q31" s="10"/>
      <c r="R31" s="10"/>
      <c r="S31" s="10"/>
      <c r="T31" s="10"/>
      <c r="U31" s="10"/>
      <c r="V31" s="10"/>
    </row>
    <row r="32" spans="2:22" ht="12.75" x14ac:dyDescent="0.2">
      <c r="B32" s="126" t="s">
        <v>73</v>
      </c>
      <c r="C32" s="47"/>
      <c r="D32" s="47"/>
      <c r="E32" s="10"/>
      <c r="F32" s="10"/>
      <c r="G32" s="10"/>
      <c r="H32" s="10"/>
      <c r="I32" s="10"/>
      <c r="J32" s="10"/>
      <c r="K32" s="10"/>
      <c r="L32" s="10"/>
      <c r="M32" s="10"/>
      <c r="N32" s="10"/>
      <c r="O32" s="10"/>
      <c r="P32" s="10"/>
      <c r="Q32" s="10"/>
      <c r="R32" s="10"/>
      <c r="S32" s="10"/>
      <c r="T32" s="10"/>
      <c r="U32" s="10"/>
      <c r="V32" s="10"/>
    </row>
    <row r="33" spans="2:22" ht="12.75" x14ac:dyDescent="0.2">
      <c r="B33" s="126" t="s">
        <v>74</v>
      </c>
      <c r="C33" s="47"/>
      <c r="D33" s="47"/>
      <c r="E33" s="10"/>
      <c r="F33" s="10"/>
      <c r="G33" s="10"/>
      <c r="H33" s="10"/>
      <c r="I33" s="10"/>
      <c r="J33" s="10"/>
      <c r="K33" s="10"/>
      <c r="L33" s="10"/>
      <c r="M33" s="10"/>
      <c r="N33" s="10"/>
      <c r="O33" s="10"/>
      <c r="P33" s="10"/>
      <c r="Q33" s="10"/>
      <c r="R33" s="10"/>
      <c r="S33" s="10"/>
      <c r="T33" s="10"/>
      <c r="U33" s="10"/>
      <c r="V33" s="10"/>
    </row>
    <row r="34" spans="2:22" ht="12.75" x14ac:dyDescent="0.2">
      <c r="B34" s="126" t="s">
        <v>75</v>
      </c>
      <c r="C34" s="47"/>
      <c r="D34" s="47"/>
      <c r="E34" s="10"/>
      <c r="F34" s="10"/>
      <c r="G34" s="10"/>
      <c r="H34" s="10"/>
      <c r="I34" s="10"/>
      <c r="J34" s="10"/>
      <c r="K34" s="10"/>
      <c r="L34" s="10"/>
      <c r="M34" s="10"/>
      <c r="N34" s="10"/>
      <c r="O34" s="10"/>
      <c r="P34" s="10"/>
      <c r="Q34" s="10"/>
      <c r="R34" s="10"/>
      <c r="S34" s="10"/>
      <c r="T34" s="10"/>
      <c r="U34" s="10"/>
      <c r="V34" s="10"/>
    </row>
    <row r="35" spans="2:22" ht="12.75" hidden="1" x14ac:dyDescent="0.2">
      <c r="B35" s="31"/>
      <c r="C35" s="10"/>
      <c r="D35" s="10"/>
      <c r="E35" s="10"/>
      <c r="F35" s="10"/>
      <c r="G35" s="10"/>
      <c r="H35" s="10"/>
      <c r="I35" s="10"/>
      <c r="J35" s="10"/>
      <c r="K35" s="10"/>
      <c r="L35" s="10"/>
      <c r="M35" s="10"/>
      <c r="N35" s="10"/>
      <c r="O35" s="10"/>
      <c r="P35" s="10"/>
      <c r="Q35" s="10"/>
      <c r="R35" s="10"/>
      <c r="S35" s="10"/>
      <c r="T35" s="10"/>
      <c r="U35" s="10"/>
      <c r="V35" s="10"/>
    </row>
    <row r="36" spans="2:22" ht="12.75" hidden="1" x14ac:dyDescent="0.2">
      <c r="B36" s="28" t="s">
        <v>147</v>
      </c>
      <c r="C36" s="30">
        <f>(IF(C9&gt;C28,C28,C9)*C8)</f>
        <v>0</v>
      </c>
      <c r="D36" s="10"/>
      <c r="E36" s="10"/>
      <c r="F36" s="10"/>
      <c r="G36" s="10"/>
      <c r="H36" s="10"/>
      <c r="I36" s="10"/>
      <c r="J36" s="10"/>
      <c r="K36" s="10"/>
      <c r="L36" s="10"/>
      <c r="M36" s="10"/>
      <c r="N36" s="10"/>
      <c r="O36" s="10"/>
      <c r="P36" s="10"/>
      <c r="Q36" s="10"/>
      <c r="R36" s="10"/>
      <c r="S36" s="10"/>
      <c r="T36" s="10"/>
      <c r="U36" s="10"/>
      <c r="V36" s="10"/>
    </row>
    <row r="37" spans="2:22" ht="12.75" hidden="1" x14ac:dyDescent="0.2">
      <c r="B37" s="28" t="s">
        <v>136</v>
      </c>
      <c r="C37" s="29">
        <f>C8*(C9-C28)</f>
        <v>0</v>
      </c>
      <c r="D37" s="10"/>
      <c r="E37" s="10"/>
      <c r="F37" s="10"/>
      <c r="G37" s="10"/>
      <c r="H37" s="10"/>
      <c r="I37" s="10"/>
      <c r="J37" s="10"/>
      <c r="K37" s="10"/>
      <c r="L37" s="10"/>
      <c r="M37" s="10"/>
      <c r="N37" s="10"/>
      <c r="O37" s="10"/>
      <c r="P37" s="10"/>
      <c r="Q37" s="10"/>
      <c r="R37" s="10"/>
      <c r="S37" s="10"/>
      <c r="T37" s="10"/>
      <c r="U37" s="10"/>
      <c r="V37" s="10"/>
    </row>
    <row r="38" spans="2:22" ht="12.75" hidden="1" x14ac:dyDescent="0.2">
      <c r="B38" s="10"/>
      <c r="C38" s="10"/>
      <c r="D38" s="10"/>
      <c r="E38" s="10"/>
      <c r="F38" s="10"/>
      <c r="G38" s="10"/>
      <c r="H38" s="10"/>
      <c r="I38" s="10"/>
      <c r="J38" s="10"/>
      <c r="K38" s="10"/>
      <c r="L38" s="10"/>
      <c r="M38" s="10"/>
      <c r="N38" s="10"/>
      <c r="O38" s="10"/>
      <c r="P38" s="10"/>
      <c r="Q38" s="10"/>
      <c r="R38" s="10"/>
      <c r="S38" s="10"/>
      <c r="T38" s="10"/>
      <c r="U38" s="10"/>
      <c r="V38" s="10"/>
    </row>
    <row r="39" spans="2:22" ht="12.75" hidden="1" x14ac:dyDescent="0.2">
      <c r="B39" s="10"/>
      <c r="C39" s="10"/>
      <c r="D39" s="10"/>
      <c r="E39" s="10"/>
      <c r="F39" s="10"/>
      <c r="G39" s="10"/>
      <c r="H39" s="10"/>
      <c r="I39" s="10"/>
      <c r="J39" s="10"/>
      <c r="K39" s="10"/>
      <c r="L39" s="10"/>
      <c r="M39" s="10"/>
      <c r="N39" s="10"/>
      <c r="O39" s="10"/>
      <c r="P39" s="10"/>
      <c r="Q39" s="10"/>
      <c r="R39" s="10"/>
      <c r="S39" s="10"/>
      <c r="T39" s="10"/>
      <c r="U39" s="10"/>
      <c r="V39" s="10"/>
    </row>
    <row r="40" spans="2:22" ht="12.75" hidden="1" x14ac:dyDescent="0.2">
      <c r="B40" s="10"/>
      <c r="C40" s="10"/>
      <c r="D40" s="10"/>
      <c r="E40" s="10"/>
      <c r="F40" s="10"/>
      <c r="G40" s="10"/>
      <c r="H40" s="10"/>
      <c r="I40" s="10"/>
      <c r="J40" s="10"/>
      <c r="K40" s="10"/>
      <c r="L40" s="10"/>
      <c r="M40" s="10"/>
      <c r="N40" s="10"/>
      <c r="O40" s="10"/>
      <c r="P40" s="10"/>
      <c r="Q40" s="10"/>
      <c r="R40" s="10"/>
      <c r="S40" s="10"/>
      <c r="T40" s="10"/>
      <c r="U40" s="10"/>
      <c r="V40" s="10"/>
    </row>
    <row r="41" spans="2:22" ht="12.75" hidden="1" x14ac:dyDescent="0.2">
      <c r="B41" s="10"/>
      <c r="C41" s="10"/>
      <c r="D41" s="10"/>
      <c r="E41" s="10"/>
      <c r="F41" s="10"/>
      <c r="G41" s="10"/>
      <c r="H41" s="10"/>
      <c r="I41" s="10"/>
      <c r="J41" s="10"/>
      <c r="K41" s="10"/>
      <c r="L41" s="10"/>
      <c r="M41" s="10"/>
      <c r="N41" s="10"/>
      <c r="O41" s="10"/>
      <c r="P41" s="10"/>
      <c r="Q41" s="10"/>
      <c r="R41" s="10"/>
      <c r="S41" s="10"/>
      <c r="T41" s="10"/>
      <c r="U41" s="10"/>
      <c r="V41" s="10"/>
    </row>
    <row r="42" spans="2:22" ht="12.75" hidden="1" x14ac:dyDescent="0.2">
      <c r="B42" s="10"/>
      <c r="C42" s="10"/>
      <c r="D42" s="10"/>
      <c r="E42" s="10"/>
      <c r="F42" s="10"/>
      <c r="G42" s="10"/>
      <c r="H42" s="10"/>
      <c r="I42" s="10"/>
      <c r="J42" s="10"/>
      <c r="K42" s="10"/>
      <c r="L42" s="10"/>
      <c r="M42" s="10"/>
      <c r="N42" s="10"/>
      <c r="O42" s="10"/>
      <c r="P42" s="10"/>
      <c r="Q42" s="10"/>
      <c r="R42" s="10"/>
      <c r="S42" s="10"/>
      <c r="T42" s="10"/>
      <c r="U42" s="10"/>
      <c r="V42" s="10"/>
    </row>
    <row r="43" spans="2:22" ht="12.75" hidden="1" x14ac:dyDescent="0.2">
      <c r="B43" s="10"/>
      <c r="C43" s="10"/>
      <c r="D43" s="10"/>
      <c r="E43" s="10"/>
      <c r="F43" s="10"/>
      <c r="G43" s="10"/>
      <c r="H43" s="10"/>
      <c r="I43" s="10"/>
      <c r="J43" s="10"/>
      <c r="K43" s="10"/>
      <c r="L43" s="10"/>
      <c r="M43" s="10"/>
      <c r="N43" s="10"/>
      <c r="O43" s="10"/>
      <c r="P43" s="10"/>
      <c r="Q43" s="10"/>
      <c r="R43" s="10"/>
      <c r="S43" s="10"/>
      <c r="T43" s="10"/>
      <c r="U43" s="10"/>
      <c r="V43" s="10"/>
    </row>
    <row r="44" spans="2:22" ht="12.75" hidden="1" x14ac:dyDescent="0.2">
      <c r="B44" s="10"/>
      <c r="C44" s="10"/>
      <c r="D44" s="10"/>
      <c r="E44" s="10"/>
      <c r="F44" s="10"/>
      <c r="G44" s="10"/>
      <c r="H44" s="10"/>
      <c r="I44" s="10"/>
      <c r="J44" s="10"/>
      <c r="K44" s="10"/>
      <c r="L44" s="10"/>
      <c r="M44" s="10"/>
      <c r="N44" s="10"/>
      <c r="O44" s="10"/>
      <c r="P44" s="10"/>
      <c r="Q44" s="10"/>
      <c r="R44" s="10"/>
      <c r="S44" s="10"/>
      <c r="T44" s="10"/>
      <c r="U44" s="10"/>
      <c r="V44" s="10"/>
    </row>
    <row r="45" spans="2:22" ht="12.75" hidden="1" x14ac:dyDescent="0.2">
      <c r="B45" s="10"/>
      <c r="C45" s="10"/>
      <c r="D45" s="10"/>
      <c r="E45" s="10"/>
      <c r="F45" s="10"/>
      <c r="G45" s="10"/>
      <c r="H45" s="10"/>
      <c r="I45" s="10"/>
      <c r="J45" s="10"/>
      <c r="K45" s="10"/>
      <c r="L45" s="10"/>
      <c r="M45" s="10"/>
      <c r="N45" s="10"/>
      <c r="O45" s="10"/>
      <c r="P45" s="10"/>
      <c r="Q45" s="10"/>
      <c r="R45" s="10"/>
      <c r="S45" s="10"/>
      <c r="T45" s="10"/>
      <c r="U45" s="10"/>
      <c r="V45" s="10"/>
    </row>
    <row r="46" spans="2:22" ht="12.75" hidden="1" x14ac:dyDescent="0.2">
      <c r="B46" s="10"/>
      <c r="C46" s="10"/>
      <c r="D46" s="10"/>
      <c r="E46" s="10"/>
      <c r="F46" s="10"/>
      <c r="G46" s="10"/>
      <c r="H46" s="10"/>
      <c r="I46" s="10"/>
      <c r="J46" s="10"/>
      <c r="K46" s="10"/>
      <c r="L46" s="10"/>
      <c r="M46" s="10"/>
      <c r="N46" s="10"/>
      <c r="O46" s="10"/>
      <c r="P46" s="10"/>
      <c r="Q46" s="10"/>
      <c r="R46" s="10"/>
      <c r="S46" s="10"/>
      <c r="T46" s="10"/>
      <c r="U46" s="10"/>
      <c r="V46" s="10"/>
    </row>
    <row r="47" spans="2:22" ht="12.75" hidden="1" x14ac:dyDescent="0.2">
      <c r="B47" s="10"/>
      <c r="C47" s="10"/>
      <c r="D47" s="10"/>
      <c r="E47" s="10"/>
      <c r="F47" s="10"/>
      <c r="G47" s="10"/>
      <c r="H47" s="10"/>
      <c r="I47" s="10"/>
      <c r="J47" s="10"/>
      <c r="K47" s="10"/>
      <c r="L47" s="10"/>
      <c r="M47" s="10"/>
      <c r="N47" s="10"/>
      <c r="O47" s="10"/>
      <c r="P47" s="10"/>
      <c r="Q47" s="10"/>
      <c r="R47" s="10"/>
      <c r="S47" s="10"/>
      <c r="T47" s="10"/>
      <c r="U47" s="10"/>
      <c r="V47" s="10"/>
    </row>
    <row r="48" spans="2:22" ht="12.75" hidden="1" x14ac:dyDescent="0.2">
      <c r="B48" s="10"/>
      <c r="C48" s="10"/>
      <c r="D48" s="10"/>
      <c r="E48" s="10"/>
      <c r="F48" s="10"/>
      <c r="G48" s="10"/>
      <c r="H48" s="10"/>
      <c r="I48" s="10"/>
      <c r="J48" s="10"/>
      <c r="K48" s="10"/>
      <c r="L48" s="10"/>
      <c r="M48" s="10"/>
      <c r="N48" s="10"/>
      <c r="O48" s="10"/>
      <c r="P48" s="10"/>
      <c r="Q48" s="10"/>
      <c r="R48" s="10"/>
      <c r="S48" s="10"/>
      <c r="T48" s="10"/>
      <c r="U48" s="10"/>
      <c r="V48" s="10"/>
    </row>
    <row r="49" spans="2:22" ht="12.75" hidden="1" x14ac:dyDescent="0.2">
      <c r="B49" s="10"/>
      <c r="C49" s="10"/>
      <c r="D49" s="10"/>
      <c r="E49" s="10"/>
      <c r="F49" s="10"/>
      <c r="G49" s="10"/>
      <c r="H49" s="10"/>
      <c r="I49" s="10"/>
      <c r="J49" s="10"/>
      <c r="K49" s="10"/>
      <c r="L49" s="10"/>
      <c r="M49" s="10"/>
      <c r="N49" s="10"/>
      <c r="O49" s="10"/>
      <c r="P49" s="10"/>
      <c r="Q49" s="10"/>
      <c r="R49" s="10"/>
      <c r="S49" s="10"/>
      <c r="T49" s="10"/>
      <c r="U49" s="10"/>
      <c r="V49" s="10"/>
    </row>
    <row r="50" spans="2:22" ht="12.75" hidden="1" x14ac:dyDescent="0.2">
      <c r="B50" s="10"/>
      <c r="C50" s="10"/>
      <c r="D50" s="10"/>
      <c r="E50" s="10"/>
      <c r="F50" s="10"/>
      <c r="G50" s="10"/>
      <c r="H50" s="10"/>
      <c r="I50" s="10"/>
      <c r="J50" s="10"/>
      <c r="K50" s="10"/>
      <c r="L50" s="10"/>
      <c r="M50" s="10"/>
      <c r="N50" s="10"/>
      <c r="O50" s="10"/>
      <c r="P50" s="10"/>
      <c r="Q50" s="10"/>
      <c r="R50" s="10"/>
      <c r="S50" s="10"/>
      <c r="T50" s="10"/>
      <c r="U50" s="10"/>
      <c r="V50" s="10"/>
    </row>
    <row r="51" spans="2:22" ht="12.75" hidden="1" x14ac:dyDescent="0.2">
      <c r="B51" s="10"/>
      <c r="C51" s="10"/>
      <c r="D51" s="10"/>
      <c r="E51" s="10"/>
      <c r="F51" s="10"/>
      <c r="G51" s="10"/>
      <c r="H51" s="10"/>
      <c r="I51" s="10"/>
      <c r="J51" s="10"/>
      <c r="K51" s="10"/>
      <c r="L51" s="10"/>
      <c r="M51" s="10"/>
      <c r="N51" s="10"/>
      <c r="O51" s="10"/>
      <c r="P51" s="10"/>
      <c r="Q51" s="10"/>
      <c r="R51" s="10"/>
      <c r="S51" s="10"/>
      <c r="T51" s="10"/>
      <c r="U51" s="10"/>
      <c r="V51" s="10"/>
    </row>
    <row r="52" spans="2:22" ht="12.75" hidden="1" x14ac:dyDescent="0.2">
      <c r="B52" s="10"/>
      <c r="C52" s="10"/>
      <c r="D52" s="10"/>
      <c r="E52" s="10"/>
      <c r="F52" s="10"/>
      <c r="G52" s="10"/>
      <c r="H52" s="10"/>
      <c r="I52" s="10"/>
      <c r="J52" s="10"/>
      <c r="K52" s="10"/>
      <c r="L52" s="10"/>
      <c r="M52" s="10"/>
      <c r="N52" s="10"/>
      <c r="O52" s="10"/>
      <c r="P52" s="10"/>
      <c r="Q52" s="10"/>
      <c r="R52" s="10"/>
      <c r="S52" s="10"/>
      <c r="T52" s="10"/>
      <c r="U52" s="10"/>
      <c r="V52" s="10"/>
    </row>
    <row r="53" spans="2:22" ht="12.75" hidden="1" x14ac:dyDescent="0.2">
      <c r="B53" s="10"/>
      <c r="C53" s="10"/>
      <c r="D53" s="10"/>
      <c r="E53" s="10"/>
      <c r="F53" s="10"/>
      <c r="G53" s="10"/>
      <c r="H53" s="10"/>
      <c r="I53" s="10"/>
      <c r="J53" s="10"/>
      <c r="K53" s="10"/>
      <c r="L53" s="10"/>
      <c r="M53" s="10"/>
      <c r="N53" s="10"/>
      <c r="O53" s="10"/>
      <c r="P53" s="10"/>
      <c r="Q53" s="10"/>
      <c r="R53" s="10"/>
      <c r="S53" s="10"/>
      <c r="T53" s="10"/>
      <c r="U53" s="10"/>
      <c r="V53" s="10"/>
    </row>
    <row r="54" spans="2:22" ht="12.75" hidden="1" x14ac:dyDescent="0.2">
      <c r="B54" s="10"/>
      <c r="C54" s="10"/>
      <c r="D54" s="10"/>
      <c r="E54" s="10"/>
      <c r="F54" s="10"/>
      <c r="G54" s="10"/>
      <c r="H54" s="10"/>
      <c r="I54" s="10"/>
      <c r="J54" s="10"/>
      <c r="K54" s="10"/>
      <c r="L54" s="10"/>
      <c r="M54" s="10"/>
      <c r="N54" s="10"/>
      <c r="O54" s="10"/>
      <c r="P54" s="10"/>
      <c r="Q54" s="10"/>
      <c r="R54" s="10"/>
      <c r="S54" s="10"/>
      <c r="T54" s="10"/>
      <c r="U54" s="10"/>
      <c r="V54" s="10"/>
    </row>
    <row r="55" spans="2:22" ht="12.75" hidden="1" x14ac:dyDescent="0.2">
      <c r="B55" s="10"/>
      <c r="C55" s="10"/>
      <c r="D55" s="10"/>
      <c r="E55" s="10"/>
      <c r="F55" s="10"/>
      <c r="G55" s="10"/>
      <c r="H55" s="10"/>
      <c r="I55" s="10"/>
      <c r="J55" s="10"/>
      <c r="K55" s="10"/>
      <c r="L55" s="10"/>
      <c r="M55" s="10"/>
      <c r="N55" s="10"/>
      <c r="O55" s="10"/>
      <c r="P55" s="10"/>
      <c r="Q55" s="10"/>
      <c r="R55" s="10"/>
      <c r="S55" s="10"/>
      <c r="T55" s="10"/>
      <c r="U55" s="10"/>
      <c r="V55" s="10"/>
    </row>
    <row r="56" spans="2:22" ht="12.75" hidden="1" x14ac:dyDescent="0.2">
      <c r="B56" s="10"/>
      <c r="C56" s="10"/>
      <c r="D56" s="10"/>
      <c r="E56" s="10"/>
      <c r="F56" s="10"/>
      <c r="G56" s="10"/>
      <c r="H56" s="10"/>
      <c r="I56" s="10"/>
      <c r="J56" s="10"/>
      <c r="K56" s="10"/>
      <c r="L56" s="10"/>
      <c r="M56" s="10"/>
      <c r="N56" s="10"/>
      <c r="O56" s="10"/>
      <c r="P56" s="10"/>
      <c r="Q56" s="10"/>
      <c r="R56" s="10"/>
      <c r="S56" s="10"/>
      <c r="T56" s="10"/>
      <c r="U56" s="10"/>
      <c r="V56" s="10"/>
    </row>
    <row r="57" spans="2:22" ht="12.75" hidden="1" x14ac:dyDescent="0.2">
      <c r="B57" s="10"/>
      <c r="C57" s="10"/>
      <c r="D57" s="10"/>
      <c r="E57" s="10"/>
      <c r="F57" s="10"/>
      <c r="G57" s="10"/>
      <c r="H57" s="10"/>
      <c r="I57" s="10"/>
      <c r="J57" s="10"/>
      <c r="K57" s="10"/>
      <c r="L57" s="10"/>
      <c r="M57" s="10"/>
      <c r="N57" s="10"/>
      <c r="O57" s="10"/>
      <c r="P57" s="10"/>
      <c r="Q57" s="10"/>
      <c r="R57" s="10"/>
      <c r="S57" s="10"/>
      <c r="T57" s="10"/>
      <c r="U57" s="10"/>
      <c r="V57" s="10"/>
    </row>
    <row r="58" spans="2:22" ht="12.75" hidden="1" x14ac:dyDescent="0.2">
      <c r="B58" s="10"/>
      <c r="C58" s="10"/>
      <c r="D58" s="10"/>
      <c r="E58" s="10"/>
      <c r="F58" s="10"/>
      <c r="G58" s="10"/>
      <c r="H58" s="10"/>
      <c r="I58" s="10"/>
      <c r="J58" s="10"/>
      <c r="K58" s="10"/>
      <c r="L58" s="10"/>
      <c r="M58" s="10"/>
      <c r="N58" s="10"/>
      <c r="O58" s="10"/>
      <c r="P58" s="10"/>
      <c r="Q58" s="10"/>
      <c r="R58" s="10"/>
      <c r="S58" s="10"/>
      <c r="T58" s="10"/>
      <c r="U58" s="10"/>
      <c r="V58" s="10"/>
    </row>
    <row r="59" spans="2:22" ht="12.75" hidden="1" x14ac:dyDescent="0.2">
      <c r="B59" s="10"/>
      <c r="C59" s="10"/>
      <c r="D59" s="10"/>
      <c r="E59" s="10"/>
      <c r="F59" s="10"/>
      <c r="G59" s="10"/>
      <c r="H59" s="10"/>
      <c r="I59" s="10"/>
      <c r="J59" s="10"/>
      <c r="K59" s="10"/>
      <c r="L59" s="10"/>
      <c r="M59" s="10"/>
      <c r="N59" s="10"/>
      <c r="O59" s="10"/>
      <c r="P59" s="10"/>
      <c r="Q59" s="10"/>
      <c r="R59" s="10"/>
      <c r="S59" s="10"/>
      <c r="T59" s="10"/>
      <c r="U59" s="10"/>
      <c r="V59" s="10"/>
    </row>
    <row r="60" spans="2:22" ht="12.75" hidden="1" x14ac:dyDescent="0.2">
      <c r="B60" s="10"/>
      <c r="C60" s="10"/>
      <c r="D60" s="10"/>
      <c r="E60" s="10"/>
      <c r="F60" s="10"/>
      <c r="G60" s="10"/>
      <c r="H60" s="10"/>
      <c r="I60" s="10"/>
      <c r="J60" s="10"/>
      <c r="K60" s="10"/>
      <c r="L60" s="10"/>
      <c r="M60" s="10"/>
      <c r="N60" s="10"/>
      <c r="O60" s="10"/>
      <c r="P60" s="10"/>
      <c r="Q60" s="10"/>
      <c r="R60" s="10"/>
      <c r="S60" s="10"/>
      <c r="T60" s="10"/>
      <c r="U60" s="10"/>
      <c r="V60" s="10"/>
    </row>
    <row r="61" spans="2:22" ht="12.75" hidden="1" x14ac:dyDescent="0.2">
      <c r="B61" s="10"/>
      <c r="C61" s="10"/>
      <c r="D61" s="10"/>
      <c r="E61" s="10"/>
      <c r="F61" s="10"/>
      <c r="G61" s="10"/>
      <c r="H61" s="10"/>
      <c r="I61" s="10"/>
      <c r="J61" s="10"/>
      <c r="K61" s="10"/>
      <c r="L61" s="10"/>
      <c r="M61" s="10"/>
      <c r="N61" s="10"/>
      <c r="O61" s="10"/>
      <c r="P61" s="10"/>
      <c r="Q61" s="10"/>
      <c r="R61" s="10"/>
      <c r="S61" s="10"/>
      <c r="T61" s="10"/>
      <c r="U61" s="10"/>
      <c r="V61" s="10"/>
    </row>
    <row r="62" spans="2:22" ht="12.75" hidden="1" x14ac:dyDescent="0.2">
      <c r="B62" s="10"/>
      <c r="C62" s="10"/>
      <c r="D62" s="10"/>
      <c r="E62" s="10"/>
      <c r="F62" s="10"/>
      <c r="G62" s="10"/>
      <c r="H62" s="10"/>
      <c r="I62" s="10"/>
      <c r="J62" s="10"/>
      <c r="K62" s="10"/>
      <c r="L62" s="10"/>
      <c r="M62" s="10"/>
      <c r="N62" s="10"/>
      <c r="O62" s="10"/>
      <c r="P62" s="10"/>
      <c r="Q62" s="10"/>
      <c r="R62" s="10"/>
      <c r="S62" s="10"/>
      <c r="T62" s="10"/>
      <c r="U62" s="10"/>
      <c r="V62" s="10"/>
    </row>
    <row r="63" spans="2:22" ht="12.75" hidden="1" x14ac:dyDescent="0.2">
      <c r="B63" s="10"/>
      <c r="C63" s="10"/>
      <c r="D63" s="10"/>
      <c r="E63" s="10"/>
      <c r="F63" s="10"/>
      <c r="G63" s="10"/>
      <c r="H63" s="10"/>
      <c r="I63" s="10"/>
      <c r="J63" s="10"/>
      <c r="K63" s="10"/>
      <c r="L63" s="10"/>
      <c r="M63" s="10"/>
      <c r="N63" s="10"/>
      <c r="O63" s="10"/>
      <c r="P63" s="10"/>
      <c r="Q63" s="10"/>
      <c r="R63" s="10"/>
      <c r="S63" s="10"/>
      <c r="T63" s="10"/>
      <c r="U63" s="10"/>
      <c r="V63" s="10"/>
    </row>
    <row r="64" spans="2:22" ht="12.75" hidden="1" x14ac:dyDescent="0.2">
      <c r="B64" s="10"/>
      <c r="C64" s="10"/>
      <c r="D64" s="10"/>
      <c r="E64" s="10"/>
      <c r="F64" s="10"/>
      <c r="G64" s="10"/>
      <c r="H64" s="10"/>
      <c r="I64" s="10"/>
      <c r="J64" s="10"/>
      <c r="K64" s="10"/>
      <c r="L64" s="10"/>
      <c r="M64" s="10"/>
      <c r="N64" s="10"/>
      <c r="O64" s="10"/>
      <c r="P64" s="10"/>
      <c r="Q64" s="10"/>
      <c r="R64" s="10"/>
      <c r="S64" s="10"/>
      <c r="T64" s="10"/>
      <c r="U64" s="10"/>
      <c r="V64" s="10"/>
    </row>
    <row r="65" spans="2:22" ht="12.75" hidden="1" x14ac:dyDescent="0.2">
      <c r="B65" s="10"/>
      <c r="C65" s="10"/>
      <c r="D65" s="10"/>
      <c r="E65" s="10"/>
      <c r="F65" s="10"/>
      <c r="G65" s="10"/>
      <c r="H65" s="10"/>
      <c r="I65" s="10"/>
      <c r="J65" s="10"/>
      <c r="K65" s="10"/>
      <c r="L65" s="10"/>
      <c r="M65" s="10"/>
      <c r="N65" s="10"/>
      <c r="O65" s="10"/>
      <c r="P65" s="10"/>
      <c r="Q65" s="10"/>
      <c r="R65" s="10"/>
      <c r="S65" s="10"/>
      <c r="T65" s="10"/>
      <c r="U65" s="10"/>
      <c r="V65" s="10"/>
    </row>
    <row r="66" spans="2:22" ht="12.75" hidden="1" x14ac:dyDescent="0.2">
      <c r="B66" s="10"/>
      <c r="C66" s="10"/>
      <c r="D66" s="10"/>
      <c r="E66" s="10"/>
      <c r="F66" s="10"/>
      <c r="G66" s="10"/>
      <c r="H66" s="10"/>
      <c r="I66" s="10"/>
      <c r="J66" s="10"/>
      <c r="K66" s="10"/>
      <c r="L66" s="10"/>
      <c r="M66" s="10"/>
      <c r="N66" s="10"/>
      <c r="O66" s="10"/>
      <c r="P66" s="10"/>
      <c r="Q66" s="10"/>
      <c r="R66" s="10"/>
      <c r="S66" s="10"/>
      <c r="T66" s="10"/>
      <c r="U66" s="10"/>
      <c r="V66" s="10"/>
    </row>
    <row r="67" spans="2:22" ht="12.75" hidden="1" x14ac:dyDescent="0.2">
      <c r="B67" s="10"/>
      <c r="C67" s="10"/>
      <c r="D67" s="10"/>
      <c r="E67" s="10"/>
      <c r="F67" s="10"/>
      <c r="G67" s="10"/>
      <c r="H67" s="10"/>
      <c r="I67" s="10"/>
      <c r="J67" s="10"/>
      <c r="K67" s="10"/>
      <c r="L67" s="10"/>
      <c r="M67" s="10"/>
      <c r="N67" s="10"/>
      <c r="O67" s="10"/>
      <c r="P67" s="10"/>
      <c r="Q67" s="10"/>
      <c r="R67" s="10"/>
      <c r="S67" s="10"/>
      <c r="T67" s="10"/>
      <c r="U67" s="10"/>
      <c r="V67" s="10"/>
    </row>
    <row r="68" spans="2:22" ht="12.75" hidden="1" x14ac:dyDescent="0.2">
      <c r="B68" s="10"/>
      <c r="C68" s="10"/>
      <c r="D68" s="10"/>
      <c r="E68" s="10"/>
      <c r="F68" s="10"/>
      <c r="G68" s="10"/>
      <c r="H68" s="10"/>
      <c r="I68" s="10"/>
      <c r="J68" s="10"/>
      <c r="K68" s="10"/>
      <c r="L68" s="10"/>
      <c r="M68" s="10"/>
      <c r="N68" s="10"/>
      <c r="O68" s="10"/>
      <c r="P68" s="10"/>
      <c r="Q68" s="10"/>
      <c r="R68" s="10"/>
      <c r="S68" s="10"/>
      <c r="T68" s="10"/>
      <c r="U68" s="10"/>
      <c r="V68" s="10"/>
    </row>
    <row r="69" spans="2:22" ht="12.75" hidden="1" x14ac:dyDescent="0.2">
      <c r="B69" s="10"/>
      <c r="C69" s="10"/>
      <c r="D69" s="10"/>
      <c r="E69" s="10"/>
      <c r="F69" s="10"/>
      <c r="G69" s="10"/>
      <c r="H69" s="10"/>
      <c r="I69" s="10"/>
      <c r="J69" s="10"/>
      <c r="K69" s="10"/>
      <c r="L69" s="10"/>
      <c r="M69" s="10"/>
      <c r="N69" s="10"/>
      <c r="O69" s="10"/>
      <c r="P69" s="10"/>
      <c r="Q69" s="10"/>
      <c r="R69" s="10"/>
      <c r="S69" s="10"/>
      <c r="T69" s="10"/>
      <c r="U69" s="10"/>
      <c r="V69" s="10"/>
    </row>
    <row r="70" spans="2:22" ht="12.75" hidden="1" x14ac:dyDescent="0.2">
      <c r="B70" s="10"/>
      <c r="C70" s="10"/>
      <c r="D70" s="10"/>
      <c r="E70" s="10"/>
      <c r="F70" s="10"/>
      <c r="G70" s="10"/>
      <c r="H70" s="10"/>
      <c r="I70" s="10"/>
      <c r="J70" s="10"/>
      <c r="K70" s="10"/>
      <c r="L70" s="10"/>
      <c r="M70" s="10"/>
      <c r="N70" s="10"/>
      <c r="O70" s="10"/>
      <c r="P70" s="10"/>
      <c r="Q70" s="10"/>
      <c r="R70" s="10"/>
      <c r="S70" s="10"/>
      <c r="T70" s="10"/>
      <c r="U70" s="10"/>
      <c r="V70" s="10"/>
    </row>
    <row r="71" spans="2:22" ht="12.75" hidden="1" x14ac:dyDescent="0.2">
      <c r="B71" s="10"/>
      <c r="C71" s="10"/>
      <c r="D71" s="10"/>
      <c r="E71" s="10"/>
      <c r="F71" s="10"/>
      <c r="G71" s="10"/>
      <c r="H71" s="10"/>
      <c r="I71" s="10"/>
      <c r="J71" s="10"/>
      <c r="K71" s="10"/>
      <c r="L71" s="10"/>
      <c r="M71" s="10"/>
      <c r="N71" s="10"/>
      <c r="O71" s="10"/>
      <c r="P71" s="10"/>
      <c r="Q71" s="10"/>
      <c r="R71" s="10"/>
      <c r="S71" s="10"/>
      <c r="T71" s="10"/>
      <c r="U71" s="10"/>
      <c r="V71" s="10"/>
    </row>
    <row r="72" spans="2:22" ht="12.75" hidden="1" x14ac:dyDescent="0.2">
      <c r="B72" s="10"/>
      <c r="C72" s="10"/>
      <c r="D72" s="10"/>
      <c r="E72" s="10"/>
      <c r="F72" s="10"/>
      <c r="G72" s="10"/>
      <c r="H72" s="10"/>
      <c r="I72" s="10"/>
      <c r="J72" s="10"/>
      <c r="K72" s="10"/>
      <c r="L72" s="10"/>
      <c r="M72" s="10"/>
      <c r="N72" s="10"/>
      <c r="O72" s="10"/>
      <c r="P72" s="10"/>
      <c r="Q72" s="10"/>
      <c r="R72" s="10"/>
      <c r="S72" s="10"/>
      <c r="T72" s="10"/>
      <c r="U72" s="10"/>
      <c r="V72" s="10"/>
    </row>
    <row r="73" spans="2:22" ht="12.75" hidden="1" x14ac:dyDescent="0.2">
      <c r="B73" s="10"/>
      <c r="C73" s="10"/>
      <c r="D73" s="10"/>
      <c r="E73" s="10"/>
      <c r="F73" s="10"/>
      <c r="G73" s="10"/>
      <c r="H73" s="10"/>
      <c r="I73" s="10"/>
      <c r="J73" s="10"/>
      <c r="K73" s="10"/>
      <c r="L73" s="10"/>
      <c r="M73" s="10"/>
      <c r="N73" s="10"/>
      <c r="O73" s="10"/>
      <c r="P73" s="10"/>
      <c r="Q73" s="10"/>
      <c r="R73" s="10"/>
      <c r="S73" s="10"/>
      <c r="T73" s="10"/>
      <c r="U73" s="10"/>
      <c r="V73" s="10"/>
    </row>
    <row r="74" spans="2:22" ht="12.75" hidden="1" x14ac:dyDescent="0.2">
      <c r="B74" s="10"/>
      <c r="C74" s="10"/>
      <c r="D74" s="10"/>
      <c r="E74" s="10"/>
      <c r="F74" s="10"/>
      <c r="G74" s="10"/>
      <c r="H74" s="10"/>
      <c r="I74" s="10"/>
      <c r="J74" s="10"/>
      <c r="K74" s="10"/>
      <c r="L74" s="10"/>
      <c r="M74" s="10"/>
      <c r="N74" s="10"/>
      <c r="O74" s="10"/>
      <c r="P74" s="10"/>
      <c r="Q74" s="10"/>
      <c r="R74" s="10"/>
      <c r="S74" s="10"/>
      <c r="T74" s="10"/>
      <c r="U74" s="10"/>
      <c r="V74" s="10"/>
    </row>
    <row r="75" spans="2:22" ht="12.75" hidden="1" x14ac:dyDescent="0.2">
      <c r="B75" s="10"/>
      <c r="C75" s="10"/>
      <c r="D75" s="10"/>
      <c r="E75" s="10"/>
      <c r="F75" s="10"/>
      <c r="G75" s="10"/>
      <c r="H75" s="10"/>
      <c r="I75" s="10"/>
      <c r="J75" s="10"/>
      <c r="K75" s="10"/>
      <c r="L75" s="10"/>
      <c r="M75" s="10"/>
      <c r="N75" s="10"/>
      <c r="O75" s="10"/>
      <c r="P75" s="10"/>
      <c r="Q75" s="10"/>
      <c r="R75" s="10"/>
      <c r="S75" s="10"/>
      <c r="T75" s="10"/>
      <c r="U75" s="10"/>
      <c r="V75" s="10"/>
    </row>
    <row r="76" spans="2:22" ht="12.75" hidden="1" x14ac:dyDescent="0.2">
      <c r="B76" s="10"/>
      <c r="C76" s="10"/>
      <c r="D76" s="10"/>
      <c r="E76" s="10"/>
      <c r="F76" s="10"/>
      <c r="G76" s="10"/>
      <c r="H76" s="10"/>
      <c r="I76" s="10"/>
      <c r="J76" s="10"/>
      <c r="K76" s="10"/>
      <c r="L76" s="10"/>
      <c r="M76" s="10"/>
      <c r="N76" s="10"/>
      <c r="O76" s="10"/>
      <c r="P76" s="10"/>
      <c r="Q76" s="10"/>
      <c r="R76" s="10"/>
      <c r="S76" s="10"/>
      <c r="T76" s="10"/>
      <c r="U76" s="10"/>
      <c r="V76" s="10"/>
    </row>
    <row r="77" spans="2:22" ht="12.75" hidden="1" x14ac:dyDescent="0.2">
      <c r="B77" s="10"/>
      <c r="C77" s="10"/>
      <c r="D77" s="10"/>
      <c r="E77" s="10"/>
      <c r="F77" s="10"/>
      <c r="G77" s="10"/>
      <c r="H77" s="10"/>
      <c r="I77" s="10"/>
      <c r="J77" s="10"/>
      <c r="K77" s="10"/>
      <c r="L77" s="10"/>
      <c r="M77" s="10"/>
      <c r="N77" s="10"/>
      <c r="O77" s="10"/>
      <c r="P77" s="10"/>
      <c r="Q77" s="10"/>
      <c r="R77" s="10"/>
      <c r="S77" s="10"/>
      <c r="T77" s="10"/>
      <c r="U77" s="10"/>
      <c r="V77" s="10"/>
    </row>
    <row r="78" spans="2:22" ht="12.75" hidden="1" x14ac:dyDescent="0.2">
      <c r="B78" s="10"/>
      <c r="C78" s="10"/>
      <c r="D78" s="10"/>
      <c r="E78" s="10"/>
      <c r="F78" s="10"/>
      <c r="G78" s="10"/>
      <c r="H78" s="10"/>
      <c r="I78" s="10"/>
      <c r="J78" s="10"/>
      <c r="K78" s="10"/>
      <c r="L78" s="10"/>
      <c r="M78" s="10"/>
      <c r="N78" s="10"/>
      <c r="O78" s="10"/>
      <c r="P78" s="10"/>
      <c r="Q78" s="10"/>
      <c r="R78" s="10"/>
      <c r="S78" s="10"/>
      <c r="T78" s="10"/>
      <c r="U78" s="10"/>
      <c r="V78" s="10"/>
    </row>
    <row r="79" spans="2:22" ht="12.75" hidden="1" x14ac:dyDescent="0.2">
      <c r="B79" s="10"/>
      <c r="C79" s="10"/>
      <c r="D79" s="10"/>
      <c r="E79" s="10"/>
      <c r="F79" s="10"/>
      <c r="G79" s="10"/>
      <c r="H79" s="10"/>
      <c r="I79" s="10"/>
      <c r="J79" s="10"/>
      <c r="K79" s="10"/>
      <c r="L79" s="10"/>
      <c r="M79" s="10"/>
      <c r="N79" s="10"/>
      <c r="O79" s="10"/>
      <c r="P79" s="10"/>
      <c r="Q79" s="10"/>
      <c r="R79" s="10"/>
      <c r="S79" s="10"/>
      <c r="T79" s="10"/>
      <c r="U79" s="10"/>
      <c r="V79" s="10"/>
    </row>
    <row r="80" spans="2:22" ht="12.75" hidden="1" x14ac:dyDescent="0.2">
      <c r="B80" s="10"/>
      <c r="C80" s="10"/>
      <c r="D80" s="10"/>
      <c r="E80" s="10"/>
      <c r="F80" s="10"/>
      <c r="G80" s="10"/>
      <c r="H80" s="10"/>
      <c r="I80" s="10"/>
      <c r="J80" s="10"/>
      <c r="K80" s="10"/>
      <c r="L80" s="10"/>
      <c r="M80" s="10"/>
      <c r="N80" s="10"/>
      <c r="O80" s="10"/>
      <c r="P80" s="10"/>
      <c r="Q80" s="10"/>
      <c r="R80" s="10"/>
      <c r="S80" s="10"/>
      <c r="T80" s="10"/>
      <c r="U80" s="10"/>
      <c r="V80" s="10"/>
    </row>
    <row r="81" spans="2:22" ht="12.75" hidden="1" x14ac:dyDescent="0.2">
      <c r="B81" s="10"/>
      <c r="C81" s="10"/>
      <c r="D81" s="10"/>
      <c r="E81" s="10"/>
      <c r="F81" s="10"/>
      <c r="G81" s="10"/>
      <c r="H81" s="10"/>
      <c r="I81" s="10"/>
      <c r="J81" s="10"/>
      <c r="K81" s="10"/>
      <c r="L81" s="10"/>
      <c r="M81" s="10"/>
      <c r="N81" s="10"/>
      <c r="O81" s="10"/>
      <c r="P81" s="10"/>
      <c r="Q81" s="10"/>
      <c r="R81" s="10"/>
      <c r="S81" s="10"/>
      <c r="T81" s="10"/>
      <c r="U81" s="10"/>
      <c r="V81" s="10"/>
    </row>
    <row r="82" spans="2:22" ht="12.75" hidden="1" x14ac:dyDescent="0.2">
      <c r="B82" s="10"/>
      <c r="C82" s="10"/>
      <c r="D82" s="10"/>
      <c r="E82" s="10"/>
      <c r="F82" s="10"/>
      <c r="G82" s="10"/>
      <c r="H82" s="10"/>
      <c r="I82" s="10"/>
      <c r="J82" s="10"/>
      <c r="K82" s="10"/>
      <c r="L82" s="10"/>
      <c r="M82" s="10"/>
      <c r="N82" s="10"/>
      <c r="O82" s="10"/>
      <c r="P82" s="10"/>
      <c r="Q82" s="10"/>
      <c r="R82" s="10"/>
      <c r="S82" s="10"/>
      <c r="T82" s="10"/>
      <c r="U82" s="10"/>
      <c r="V82" s="10"/>
    </row>
    <row r="83" spans="2:22" ht="12.75" hidden="1" x14ac:dyDescent="0.2">
      <c r="B83" s="10"/>
      <c r="C83" s="10"/>
      <c r="D83" s="10"/>
      <c r="E83" s="10"/>
      <c r="F83" s="10"/>
      <c r="G83" s="10"/>
      <c r="H83" s="10"/>
      <c r="I83" s="10"/>
      <c r="J83" s="10"/>
      <c r="K83" s="10"/>
      <c r="L83" s="10"/>
      <c r="M83" s="10"/>
      <c r="N83" s="10"/>
      <c r="O83" s="10"/>
      <c r="P83" s="10"/>
      <c r="Q83" s="10"/>
      <c r="R83" s="10"/>
      <c r="S83" s="10"/>
      <c r="T83" s="10"/>
      <c r="U83" s="10"/>
      <c r="V83" s="10"/>
    </row>
    <row r="84" spans="2:22" ht="12.75" hidden="1" x14ac:dyDescent="0.2">
      <c r="B84" s="10"/>
      <c r="C84" s="10"/>
      <c r="D84" s="10"/>
      <c r="E84" s="10"/>
      <c r="F84" s="10"/>
      <c r="G84" s="10"/>
      <c r="H84" s="10"/>
      <c r="I84" s="10"/>
      <c r="J84" s="10"/>
      <c r="K84" s="10"/>
      <c r="L84" s="10"/>
      <c r="M84" s="10"/>
      <c r="N84" s="10"/>
      <c r="O84" s="10"/>
      <c r="P84" s="10"/>
      <c r="Q84" s="10"/>
      <c r="R84" s="10"/>
      <c r="S84" s="10"/>
      <c r="T84" s="10"/>
      <c r="U84" s="10"/>
      <c r="V84" s="10"/>
    </row>
    <row r="85" spans="2:22" ht="12.75" hidden="1" x14ac:dyDescent="0.2">
      <c r="B85" s="10"/>
      <c r="C85" s="10"/>
      <c r="D85" s="10"/>
      <c r="E85" s="10"/>
      <c r="F85" s="10"/>
      <c r="G85" s="10"/>
      <c r="H85" s="10"/>
      <c r="I85" s="10"/>
      <c r="J85" s="10"/>
      <c r="K85" s="10"/>
      <c r="L85" s="10"/>
      <c r="M85" s="10"/>
      <c r="N85" s="10"/>
      <c r="O85" s="10"/>
      <c r="P85" s="10"/>
      <c r="Q85" s="10"/>
      <c r="R85" s="10"/>
      <c r="S85" s="10"/>
      <c r="T85" s="10"/>
      <c r="U85" s="10"/>
      <c r="V85" s="10"/>
    </row>
    <row r="86" spans="2:22" ht="12.75" hidden="1" x14ac:dyDescent="0.2">
      <c r="B86" s="10"/>
      <c r="C86" s="10"/>
      <c r="D86" s="10"/>
      <c r="E86" s="10"/>
      <c r="F86" s="10"/>
      <c r="G86" s="10"/>
      <c r="H86" s="10"/>
      <c r="I86" s="10"/>
      <c r="J86" s="10"/>
      <c r="K86" s="10"/>
      <c r="L86" s="10"/>
      <c r="M86" s="10"/>
      <c r="N86" s="10"/>
      <c r="O86" s="10"/>
      <c r="P86" s="10"/>
      <c r="Q86" s="10"/>
      <c r="R86" s="10"/>
      <c r="S86" s="10"/>
      <c r="T86" s="10"/>
      <c r="U86" s="10"/>
      <c r="V86" s="10"/>
    </row>
    <row r="87" spans="2:22" ht="12.75" hidden="1" x14ac:dyDescent="0.2">
      <c r="B87" s="10"/>
      <c r="C87" s="10"/>
      <c r="D87" s="10"/>
      <c r="E87" s="10"/>
      <c r="F87" s="10"/>
      <c r="G87" s="10"/>
      <c r="H87" s="10"/>
      <c r="I87" s="10"/>
      <c r="J87" s="10"/>
      <c r="K87" s="10"/>
      <c r="L87" s="10"/>
      <c r="M87" s="10"/>
      <c r="N87" s="10"/>
      <c r="O87" s="10"/>
      <c r="P87" s="10"/>
      <c r="Q87" s="10"/>
      <c r="R87" s="10"/>
      <c r="S87" s="10"/>
      <c r="T87" s="10"/>
      <c r="U87" s="10"/>
      <c r="V87" s="10"/>
    </row>
    <row r="88" spans="2:22" ht="12.75" hidden="1" x14ac:dyDescent="0.2">
      <c r="B88" s="10"/>
      <c r="C88" s="10"/>
      <c r="D88" s="10"/>
      <c r="E88" s="10"/>
      <c r="F88" s="10"/>
      <c r="G88" s="10"/>
      <c r="H88" s="10"/>
      <c r="I88" s="10"/>
      <c r="J88" s="10"/>
      <c r="K88" s="10"/>
      <c r="L88" s="10"/>
      <c r="M88" s="10"/>
      <c r="N88" s="10"/>
      <c r="O88" s="10"/>
      <c r="P88" s="10"/>
      <c r="Q88" s="10"/>
      <c r="R88" s="10"/>
      <c r="S88" s="10"/>
      <c r="T88" s="10"/>
      <c r="U88" s="10"/>
      <c r="V88" s="10"/>
    </row>
    <row r="89" spans="2:22" ht="12.75" hidden="1" x14ac:dyDescent="0.2">
      <c r="B89" s="10"/>
      <c r="C89" s="10"/>
      <c r="D89" s="10"/>
      <c r="E89" s="10"/>
      <c r="F89" s="10"/>
      <c r="G89" s="10"/>
      <c r="H89" s="10"/>
      <c r="I89" s="10"/>
      <c r="J89" s="10"/>
      <c r="K89" s="10"/>
      <c r="L89" s="10"/>
      <c r="M89" s="10"/>
      <c r="N89" s="10"/>
      <c r="O89" s="10"/>
      <c r="P89" s="10"/>
      <c r="Q89" s="10"/>
      <c r="R89" s="10"/>
      <c r="S89" s="10"/>
      <c r="T89" s="10"/>
      <c r="U89" s="10"/>
      <c r="V89" s="10"/>
    </row>
    <row r="90" spans="2:22" ht="12.75" hidden="1" x14ac:dyDescent="0.2">
      <c r="B90" s="10"/>
      <c r="C90" s="10"/>
      <c r="D90" s="10"/>
      <c r="E90" s="10"/>
      <c r="F90" s="10"/>
      <c r="G90" s="10"/>
      <c r="H90" s="10"/>
      <c r="I90" s="10"/>
      <c r="J90" s="10"/>
      <c r="K90" s="10"/>
      <c r="L90" s="10"/>
      <c r="M90" s="10"/>
      <c r="N90" s="10"/>
      <c r="O90" s="10"/>
      <c r="P90" s="10"/>
      <c r="Q90" s="10"/>
      <c r="R90" s="10"/>
      <c r="S90" s="10"/>
      <c r="T90" s="10"/>
      <c r="U90" s="10"/>
      <c r="V90" s="10"/>
    </row>
    <row r="91" spans="2:22" ht="12.75" hidden="1" x14ac:dyDescent="0.2">
      <c r="B91" s="10"/>
      <c r="C91" s="10"/>
      <c r="D91" s="10"/>
      <c r="E91" s="10"/>
      <c r="F91" s="10"/>
      <c r="G91" s="10"/>
      <c r="H91" s="10"/>
      <c r="I91" s="10"/>
      <c r="J91" s="10"/>
      <c r="K91" s="10"/>
      <c r="L91" s="10"/>
      <c r="M91" s="10"/>
      <c r="N91" s="10"/>
      <c r="O91" s="10"/>
      <c r="P91" s="10"/>
      <c r="Q91" s="10"/>
      <c r="R91" s="10"/>
      <c r="S91" s="10"/>
      <c r="T91" s="10"/>
      <c r="U91" s="10"/>
      <c r="V91" s="10"/>
    </row>
    <row r="92" spans="2:22" ht="12.75" hidden="1" x14ac:dyDescent="0.2">
      <c r="B92" s="10"/>
      <c r="C92" s="10"/>
      <c r="D92" s="10"/>
      <c r="E92" s="10"/>
      <c r="F92" s="10"/>
      <c r="G92" s="10"/>
      <c r="H92" s="10"/>
      <c r="I92" s="10"/>
      <c r="J92" s="10"/>
      <c r="K92" s="10"/>
      <c r="L92" s="10"/>
      <c r="M92" s="10"/>
      <c r="N92" s="10"/>
      <c r="O92" s="10"/>
      <c r="P92" s="10"/>
      <c r="Q92" s="10"/>
      <c r="R92" s="10"/>
      <c r="S92" s="10"/>
      <c r="T92" s="10"/>
      <c r="U92" s="10"/>
      <c r="V92" s="10"/>
    </row>
    <row r="93" spans="2:22" ht="12.75" hidden="1" x14ac:dyDescent="0.2">
      <c r="B93" s="10"/>
      <c r="C93" s="10"/>
      <c r="D93" s="10"/>
      <c r="E93" s="10"/>
      <c r="F93" s="10"/>
      <c r="G93" s="10"/>
      <c r="H93" s="10"/>
      <c r="I93" s="10"/>
      <c r="J93" s="10"/>
      <c r="K93" s="10"/>
      <c r="L93" s="10"/>
      <c r="M93" s="10"/>
      <c r="N93" s="10"/>
      <c r="O93" s="10"/>
      <c r="P93" s="10"/>
      <c r="Q93" s="10"/>
      <c r="R93" s="10"/>
      <c r="S93" s="10"/>
      <c r="T93" s="10"/>
      <c r="U93" s="10"/>
      <c r="V93" s="10"/>
    </row>
    <row r="94" spans="2:22" ht="12.75" hidden="1" x14ac:dyDescent="0.2">
      <c r="B94" s="10"/>
      <c r="C94" s="10"/>
      <c r="D94" s="10"/>
      <c r="E94" s="10"/>
      <c r="F94" s="10"/>
      <c r="G94" s="10"/>
      <c r="H94" s="10"/>
      <c r="I94" s="10"/>
      <c r="J94" s="10"/>
      <c r="K94" s="10"/>
      <c r="L94" s="10"/>
      <c r="M94" s="10"/>
      <c r="N94" s="10"/>
      <c r="O94" s="10"/>
      <c r="P94" s="10"/>
      <c r="Q94" s="10"/>
      <c r="R94" s="10"/>
      <c r="S94" s="10"/>
      <c r="T94" s="10"/>
      <c r="U94" s="10"/>
      <c r="V94" s="10"/>
    </row>
    <row r="95" spans="2:22" ht="12.75" x14ac:dyDescent="0.2">
      <c r="B95" s="10"/>
      <c r="C95" s="10"/>
      <c r="D95" s="10"/>
      <c r="E95" s="10"/>
      <c r="F95" s="10"/>
      <c r="G95" s="10"/>
      <c r="H95" s="10"/>
      <c r="I95" s="10"/>
      <c r="J95" s="10"/>
      <c r="K95" s="10"/>
      <c r="L95" s="10"/>
      <c r="M95" s="10"/>
      <c r="N95" s="10"/>
      <c r="O95" s="10"/>
      <c r="P95" s="10"/>
      <c r="Q95" s="10"/>
      <c r="R95" s="10"/>
      <c r="S95" s="10"/>
      <c r="T95" s="10"/>
      <c r="U95" s="10"/>
      <c r="V95" s="10"/>
    </row>
    <row r="96" spans="2:22" ht="12.75" hidden="1" x14ac:dyDescent="0.2">
      <c r="B96" s="10"/>
      <c r="C96" s="10"/>
      <c r="D96" s="10"/>
      <c r="E96" s="10"/>
      <c r="F96" s="10"/>
      <c r="G96" s="10"/>
      <c r="H96" s="10"/>
      <c r="I96" s="10"/>
      <c r="J96" s="10"/>
      <c r="K96" s="10"/>
      <c r="L96" s="10"/>
      <c r="M96" s="10"/>
      <c r="N96" s="10"/>
      <c r="O96" s="10"/>
      <c r="P96" s="10"/>
      <c r="Q96" s="10"/>
      <c r="R96" s="10"/>
      <c r="S96" s="10"/>
      <c r="T96" s="10"/>
      <c r="U96" s="10"/>
      <c r="V96" s="10"/>
    </row>
    <row r="97" spans="2:22" ht="12.75" hidden="1" x14ac:dyDescent="0.2">
      <c r="B97" s="10"/>
      <c r="C97" s="10"/>
      <c r="D97" s="10"/>
      <c r="E97" s="10"/>
      <c r="F97" s="10"/>
      <c r="G97" s="10"/>
      <c r="H97" s="10"/>
      <c r="I97" s="10"/>
      <c r="J97" s="10"/>
      <c r="K97" s="10"/>
      <c r="L97" s="10"/>
      <c r="M97" s="10"/>
      <c r="N97" s="10"/>
      <c r="O97" s="10"/>
      <c r="P97" s="10"/>
      <c r="Q97" s="10"/>
      <c r="R97" s="10"/>
      <c r="S97" s="10"/>
      <c r="T97" s="10"/>
      <c r="U97" s="10"/>
      <c r="V97" s="10"/>
    </row>
    <row r="98" spans="2:22" ht="12.75" hidden="1" x14ac:dyDescent="0.2">
      <c r="B98" s="10"/>
      <c r="C98" s="10"/>
      <c r="D98" s="10"/>
      <c r="E98" s="10"/>
      <c r="F98" s="10"/>
      <c r="G98" s="10"/>
      <c r="H98" s="10"/>
      <c r="I98" s="10"/>
      <c r="J98" s="10"/>
      <c r="K98" s="10"/>
      <c r="L98" s="10"/>
      <c r="M98" s="10"/>
      <c r="N98" s="10"/>
      <c r="O98" s="10"/>
      <c r="P98" s="10"/>
      <c r="Q98" s="10"/>
      <c r="R98" s="10"/>
      <c r="S98" s="10"/>
      <c r="T98" s="10"/>
      <c r="U98" s="10"/>
      <c r="V98" s="10"/>
    </row>
    <row r="99" spans="2:22" ht="12.75" hidden="1" x14ac:dyDescent="0.2">
      <c r="B99" s="10"/>
      <c r="C99" s="10"/>
      <c r="D99" s="10"/>
      <c r="E99" s="10"/>
      <c r="F99" s="10"/>
      <c r="G99" s="10"/>
      <c r="H99" s="10"/>
      <c r="I99" s="10"/>
      <c r="J99" s="10"/>
      <c r="K99" s="10"/>
      <c r="L99" s="10"/>
      <c r="M99" s="10"/>
      <c r="N99" s="10"/>
      <c r="O99" s="10"/>
      <c r="P99" s="10"/>
      <c r="Q99" s="10"/>
      <c r="R99" s="10"/>
      <c r="S99" s="10"/>
      <c r="T99" s="10"/>
      <c r="U99" s="10"/>
      <c r="V99" s="10"/>
    </row>
    <row r="100" spans="2:22" ht="12.75" hidden="1" x14ac:dyDescent="0.2">
      <c r="B100" s="10"/>
      <c r="C100" s="10"/>
      <c r="D100" s="10"/>
      <c r="E100" s="10"/>
      <c r="F100" s="10"/>
      <c r="G100" s="10"/>
      <c r="H100" s="10"/>
      <c r="I100" s="10"/>
      <c r="J100" s="10"/>
      <c r="K100" s="10"/>
      <c r="L100" s="10"/>
      <c r="M100" s="10"/>
      <c r="N100" s="10"/>
      <c r="O100" s="10"/>
      <c r="P100" s="10"/>
      <c r="Q100" s="10"/>
      <c r="R100" s="10"/>
      <c r="S100" s="10"/>
      <c r="T100" s="10"/>
      <c r="U100" s="10"/>
      <c r="V100" s="10"/>
    </row>
    <row r="101" spans="2:22" ht="12.75" hidden="1" x14ac:dyDescent="0.2">
      <c r="B101" s="10"/>
      <c r="C101" s="10"/>
      <c r="D101" s="10"/>
      <c r="E101" s="10"/>
      <c r="F101" s="10"/>
      <c r="G101" s="10"/>
      <c r="H101" s="10"/>
      <c r="I101" s="10"/>
      <c r="J101" s="10"/>
      <c r="K101" s="10"/>
      <c r="L101" s="10"/>
      <c r="M101" s="10"/>
      <c r="N101" s="10"/>
      <c r="O101" s="10"/>
      <c r="P101" s="10"/>
      <c r="Q101" s="10"/>
      <c r="R101" s="10"/>
      <c r="S101" s="10"/>
      <c r="T101" s="10"/>
      <c r="U101" s="10"/>
      <c r="V101" s="10"/>
    </row>
    <row r="102" spans="2:22" ht="12.75" hidden="1" x14ac:dyDescent="0.2">
      <c r="B102" s="10"/>
      <c r="C102" s="10"/>
      <c r="D102" s="10"/>
      <c r="E102" s="10"/>
      <c r="F102" s="10"/>
      <c r="G102" s="10"/>
      <c r="H102" s="10"/>
      <c r="I102" s="10"/>
      <c r="J102" s="10"/>
      <c r="K102" s="10"/>
      <c r="L102" s="10"/>
      <c r="M102" s="10"/>
      <c r="N102" s="10"/>
      <c r="O102" s="10"/>
      <c r="P102" s="10"/>
      <c r="Q102" s="10"/>
      <c r="R102" s="10"/>
      <c r="S102" s="10"/>
      <c r="T102" s="10"/>
      <c r="U102" s="10"/>
      <c r="V102" s="10"/>
    </row>
    <row r="103" spans="2:22" ht="12.75" hidden="1" x14ac:dyDescent="0.2">
      <c r="B103" s="10"/>
      <c r="C103" s="10"/>
      <c r="D103" s="10"/>
      <c r="E103" s="10"/>
      <c r="F103" s="10"/>
      <c r="G103" s="10"/>
      <c r="H103" s="10"/>
      <c r="I103" s="10"/>
      <c r="J103" s="10"/>
      <c r="K103" s="10"/>
      <c r="L103" s="10"/>
      <c r="M103" s="10"/>
      <c r="N103" s="10"/>
      <c r="O103" s="10"/>
      <c r="P103" s="10"/>
      <c r="Q103" s="10"/>
      <c r="R103" s="10"/>
      <c r="S103" s="10"/>
      <c r="T103" s="10"/>
      <c r="U103" s="10"/>
      <c r="V103" s="10"/>
    </row>
    <row r="104" spans="2:22" ht="12.75" hidden="1" x14ac:dyDescent="0.2">
      <c r="B104" s="10"/>
      <c r="C104" s="10"/>
      <c r="D104" s="10"/>
      <c r="E104" s="10"/>
      <c r="F104" s="10"/>
      <c r="G104" s="10"/>
      <c r="H104" s="10"/>
      <c r="I104" s="10"/>
      <c r="J104" s="10"/>
      <c r="K104" s="10"/>
      <c r="L104" s="10"/>
      <c r="M104" s="10"/>
      <c r="N104" s="10"/>
      <c r="O104" s="10"/>
      <c r="P104" s="10"/>
      <c r="Q104" s="10"/>
      <c r="R104" s="10"/>
      <c r="S104" s="10"/>
      <c r="T104" s="10"/>
      <c r="U104" s="10"/>
      <c r="V104" s="10"/>
    </row>
    <row r="105" spans="2:22" ht="12.75" hidden="1" x14ac:dyDescent="0.2">
      <c r="B105" s="10"/>
      <c r="C105" s="10"/>
      <c r="D105" s="10"/>
      <c r="E105" s="10"/>
      <c r="F105" s="10"/>
      <c r="G105" s="10"/>
      <c r="H105" s="10"/>
      <c r="I105" s="10"/>
      <c r="J105" s="10"/>
      <c r="K105" s="10"/>
      <c r="L105" s="10"/>
      <c r="M105" s="10"/>
      <c r="N105" s="10"/>
      <c r="O105" s="10"/>
      <c r="P105" s="10"/>
      <c r="Q105" s="10"/>
      <c r="R105" s="10"/>
      <c r="S105" s="10"/>
      <c r="T105" s="10"/>
      <c r="U105" s="10"/>
      <c r="V105" s="10"/>
    </row>
    <row r="106" spans="2:22" ht="12.75" hidden="1" x14ac:dyDescent="0.2">
      <c r="B106" s="10"/>
      <c r="C106" s="10"/>
      <c r="D106" s="10"/>
      <c r="E106" s="10"/>
      <c r="F106" s="10"/>
      <c r="G106" s="10"/>
      <c r="H106" s="10"/>
      <c r="I106" s="10"/>
      <c r="J106" s="10"/>
      <c r="K106" s="10"/>
      <c r="L106" s="10"/>
      <c r="M106" s="10"/>
      <c r="N106" s="10"/>
      <c r="O106" s="10"/>
      <c r="P106" s="10"/>
      <c r="Q106" s="10"/>
      <c r="R106" s="10"/>
      <c r="S106" s="10"/>
      <c r="T106" s="10"/>
      <c r="U106" s="10"/>
      <c r="V106" s="10"/>
    </row>
    <row r="107" spans="2:22" ht="13.15" hidden="1" customHeight="1" x14ac:dyDescent="0.2"/>
    <row r="108" spans="2:22" ht="13.15" hidden="1" customHeight="1" x14ac:dyDescent="0.2"/>
    <row r="109" spans="2:22" ht="13.15" hidden="1" customHeight="1" x14ac:dyDescent="0.2"/>
  </sheetData>
  <sheetProtection algorithmName="SHA-512" hashValue="h/tLoZK91vUmQK6AUyCCBYJgV7i5d7VuPFzdbpcMRsDJR2YtpPUE/5q/DijjeqR7jyqJN57M+/UB2CdoJoQyuA==" saltValue="hdEO2Gfi/N+hRCUBcv3OUQ==" spinCount="100000" sheet="1" objects="1" scenarios="1" selectLockedCells="1"/>
  <mergeCells count="6">
    <mergeCell ref="A2:C2"/>
    <mergeCell ref="B4:C4"/>
    <mergeCell ref="B16:C16"/>
    <mergeCell ref="B21:C21"/>
    <mergeCell ref="B31:D31"/>
    <mergeCell ref="B6:C6"/>
  </mergeCells>
  <dataValidations count="1">
    <dataValidation type="whole" allowBlank="1" showInputMessage="1" showErrorMessage="1" errorTitle="Input Error" error="Enter a value without decimals" sqref="C10:C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C12</xm:sqref>
        </x14:dataValidation>
        <x14:dataValidation type="list" allowBlank="1" showInputMessage="1" showErrorMessage="1" xr:uid="{DDF509B7-51DA-4572-BF4F-A3AD2FFCA900}">
          <x14:formula1>
            <xm:f>'LookUp List'!$B$1:$B$3</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21"/>
  <sheetViews>
    <sheetView showGridLines="0" showRowColHeaders="0" topLeftCell="A7" workbookViewId="0">
      <selection activeCell="C6" sqref="C6"/>
    </sheetView>
  </sheetViews>
  <sheetFormatPr defaultColWidth="0" defaultRowHeight="12.75" zeroHeight="1" x14ac:dyDescent="0.2"/>
  <cols>
    <col min="1" max="1" width="1.7109375" customWidth="1"/>
    <col min="2" max="2" width="55.7109375" customWidth="1"/>
    <col min="3" max="3" width="13.28515625" customWidth="1"/>
    <col min="4" max="4" width="61.7109375" customWidth="1"/>
    <col min="5" max="5" width="12.28515625" hidden="1" customWidth="1"/>
    <col min="6" max="6" width="13.28515625" hidden="1" customWidth="1"/>
    <col min="7" max="22" width="9.28515625" hidden="1" customWidth="1"/>
    <col min="23" max="23" width="0" hidden="1" customWidth="1"/>
    <col min="24" max="16384" width="9.28515625" hidden="1"/>
  </cols>
  <sheetData>
    <row r="1" spans="1:23" ht="46.9" customHeight="1" x14ac:dyDescent="0.2"/>
    <row r="2" spans="1:23" ht="42.75" customHeight="1" x14ac:dyDescent="0.3">
      <c r="A2" s="281" t="s">
        <v>148</v>
      </c>
      <c r="B2" s="281"/>
      <c r="C2" s="281"/>
      <c r="D2" s="91"/>
      <c r="E2" s="9"/>
      <c r="F2" s="9"/>
      <c r="G2" s="10"/>
      <c r="H2" s="10"/>
      <c r="I2" s="10"/>
      <c r="J2" s="10"/>
      <c r="K2" s="10"/>
      <c r="L2" s="10"/>
      <c r="M2" s="10"/>
      <c r="N2" s="10"/>
      <c r="O2" s="10"/>
      <c r="P2" s="10"/>
      <c r="Q2" s="10"/>
      <c r="R2" s="10"/>
      <c r="S2" s="10"/>
      <c r="T2" s="10"/>
      <c r="U2" s="10"/>
      <c r="V2" s="10"/>
      <c r="W2" s="11">
        <v>0.2</v>
      </c>
    </row>
    <row r="3" spans="1:23" x14ac:dyDescent="0.2">
      <c r="A3" s="76"/>
      <c r="B3" s="77"/>
      <c r="C3" s="78"/>
      <c r="D3" s="78"/>
      <c r="E3" s="10"/>
      <c r="F3" s="10"/>
      <c r="G3" s="10"/>
      <c r="H3" s="10"/>
      <c r="I3" s="10"/>
      <c r="J3" s="10"/>
      <c r="K3" s="10"/>
      <c r="L3" s="10"/>
      <c r="M3" s="10"/>
      <c r="N3" s="10"/>
      <c r="O3" s="10"/>
      <c r="P3" s="10"/>
      <c r="Q3" s="10"/>
      <c r="R3" s="10"/>
      <c r="S3" s="10"/>
      <c r="T3" s="10"/>
      <c r="U3" s="10"/>
      <c r="V3" s="10"/>
      <c r="W3" s="11">
        <v>0.8</v>
      </c>
    </row>
    <row r="4" spans="1:23" ht="15.75" x14ac:dyDescent="0.25">
      <c r="A4" s="76"/>
      <c r="B4" s="282" t="s">
        <v>149</v>
      </c>
      <c r="C4" s="282"/>
      <c r="D4" s="92"/>
      <c r="E4" s="12"/>
      <c r="F4" s="13"/>
      <c r="G4" s="10"/>
      <c r="H4" s="10"/>
      <c r="I4" s="10"/>
      <c r="J4" s="10"/>
      <c r="K4" s="10"/>
      <c r="L4" s="10"/>
      <c r="M4" s="10"/>
      <c r="N4" s="10"/>
      <c r="O4" s="10"/>
      <c r="P4" s="10"/>
      <c r="Q4" s="10"/>
      <c r="R4" s="10"/>
      <c r="S4" s="10"/>
      <c r="T4" s="10"/>
      <c r="U4" s="10"/>
      <c r="V4" s="10"/>
      <c r="W4" s="11">
        <v>1</v>
      </c>
    </row>
    <row r="5" spans="1:23" ht="15.75" x14ac:dyDescent="0.25">
      <c r="A5" s="76"/>
      <c r="B5" s="93"/>
      <c r="C5" s="93"/>
      <c r="D5" s="94" t="s">
        <v>124</v>
      </c>
      <c r="F5" s="13"/>
      <c r="G5" s="10"/>
      <c r="H5" s="10"/>
      <c r="I5" s="10"/>
      <c r="J5" s="10"/>
      <c r="K5" s="10"/>
      <c r="L5" s="10"/>
      <c r="M5" s="10"/>
      <c r="N5" s="10"/>
      <c r="O5" s="10"/>
      <c r="P5" s="10"/>
      <c r="Q5" s="10"/>
      <c r="R5" s="10"/>
      <c r="S5" s="10"/>
      <c r="T5" s="10"/>
      <c r="U5" s="10"/>
      <c r="V5" s="10"/>
      <c r="W5" s="11"/>
    </row>
    <row r="6" spans="1:23" x14ac:dyDescent="0.2">
      <c r="A6" s="76"/>
      <c r="B6" s="200" t="s">
        <v>150</v>
      </c>
      <c r="C6" s="201"/>
      <c r="D6" s="84"/>
      <c r="E6" s="16"/>
      <c r="F6" s="15"/>
      <c r="G6" s="10"/>
      <c r="H6" s="10"/>
      <c r="I6" s="10"/>
      <c r="J6" s="10"/>
      <c r="K6" s="10"/>
      <c r="L6" s="10"/>
      <c r="M6" s="10"/>
      <c r="N6" s="10"/>
      <c r="O6" s="10"/>
      <c r="P6" s="10"/>
      <c r="Q6" s="10"/>
      <c r="R6" s="10"/>
      <c r="S6" s="10"/>
      <c r="T6" s="10"/>
      <c r="U6" s="10"/>
      <c r="V6" s="10"/>
    </row>
    <row r="7" spans="1:23" x14ac:dyDescent="0.2">
      <c r="A7" s="76"/>
      <c r="B7" s="202" t="s">
        <v>151</v>
      </c>
      <c r="C7" s="201"/>
      <c r="D7" s="81"/>
      <c r="E7" s="16"/>
      <c r="F7" s="15"/>
      <c r="G7" s="10"/>
      <c r="H7" s="10"/>
      <c r="I7" s="10"/>
      <c r="J7" s="10"/>
      <c r="K7" s="10"/>
      <c r="L7" s="10"/>
      <c r="M7" s="10"/>
      <c r="N7" s="10"/>
      <c r="O7" s="10"/>
      <c r="P7" s="10"/>
      <c r="Q7" s="10"/>
      <c r="R7" s="10"/>
      <c r="S7" s="10"/>
      <c r="T7" s="10"/>
      <c r="U7" s="10"/>
      <c r="V7" s="10"/>
    </row>
    <row r="8" spans="1:23" ht="13.5" thickBot="1" x14ac:dyDescent="0.25">
      <c r="A8" s="76"/>
      <c r="B8" s="99" t="s">
        <v>152</v>
      </c>
      <c r="C8" s="203">
        <f>C6+C7</f>
        <v>0</v>
      </c>
      <c r="D8" s="81"/>
      <c r="E8" s="15"/>
      <c r="F8" s="15"/>
      <c r="G8" s="10"/>
      <c r="H8" s="10"/>
      <c r="I8" s="10"/>
      <c r="J8" s="10"/>
      <c r="K8" s="10"/>
      <c r="L8" s="10"/>
      <c r="M8" s="10"/>
      <c r="N8" s="10"/>
      <c r="O8" s="10"/>
      <c r="P8" s="10"/>
      <c r="Q8" s="10"/>
      <c r="R8" s="10"/>
      <c r="S8" s="10"/>
      <c r="T8" s="10"/>
      <c r="U8" s="10"/>
      <c r="V8" s="10"/>
    </row>
    <row r="9" spans="1:23" x14ac:dyDescent="0.2">
      <c r="A9" s="76"/>
      <c r="B9" s="84"/>
      <c r="C9" s="204"/>
      <c r="D9" s="81"/>
      <c r="E9" s="15"/>
      <c r="F9" s="15"/>
      <c r="G9" s="10"/>
      <c r="H9" s="10"/>
      <c r="I9" s="10"/>
      <c r="J9" s="10"/>
      <c r="K9" s="10"/>
      <c r="L9" s="10"/>
      <c r="M9" s="10"/>
      <c r="N9" s="10"/>
      <c r="O9" s="10"/>
      <c r="P9" s="10"/>
      <c r="Q9" s="10"/>
      <c r="R9" s="10"/>
      <c r="S9" s="10"/>
      <c r="T9" s="10"/>
      <c r="U9" s="10"/>
      <c r="V9" s="10"/>
    </row>
    <row r="10" spans="1:23" x14ac:dyDescent="0.2">
      <c r="A10" s="76"/>
      <c r="B10" s="205" t="s">
        <v>153</v>
      </c>
      <c r="C10" s="206"/>
      <c r="D10" s="82"/>
      <c r="E10" s="17"/>
      <c r="F10" s="15"/>
      <c r="G10" s="10"/>
      <c r="H10" s="10"/>
      <c r="I10" s="10"/>
      <c r="J10" s="10"/>
      <c r="K10" s="10"/>
      <c r="L10" s="10"/>
      <c r="M10" s="10"/>
      <c r="N10" s="10"/>
      <c r="O10" s="10"/>
      <c r="P10" s="10"/>
      <c r="Q10" s="10"/>
      <c r="R10" s="10"/>
      <c r="S10" s="10"/>
      <c r="T10" s="10"/>
      <c r="U10" s="10"/>
      <c r="V10" s="10"/>
    </row>
    <row r="11" spans="1:23" x14ac:dyDescent="0.2">
      <c r="A11" s="76"/>
      <c r="B11" s="76"/>
      <c r="C11" s="95"/>
      <c r="D11" s="81"/>
      <c r="E11" s="17"/>
      <c r="F11" s="15"/>
      <c r="G11" s="10"/>
      <c r="H11" s="10"/>
      <c r="I11" s="10"/>
      <c r="J11" s="10"/>
      <c r="K11" s="10"/>
      <c r="L11" s="10"/>
      <c r="M11" s="10"/>
      <c r="N11" s="10"/>
      <c r="O11" s="10"/>
      <c r="P11" s="10"/>
      <c r="Q11" s="10"/>
      <c r="R11" s="10"/>
      <c r="S11" s="10"/>
      <c r="T11" s="10"/>
      <c r="U11" s="10"/>
      <c r="V11" s="10"/>
    </row>
    <row r="12" spans="1:23" x14ac:dyDescent="0.2">
      <c r="A12" s="76"/>
      <c r="B12" s="289" t="s">
        <v>154</v>
      </c>
      <c r="C12" s="290"/>
      <c r="D12" s="84"/>
      <c r="E12" s="17"/>
      <c r="F12" s="15"/>
      <c r="G12" s="10"/>
      <c r="H12" s="10"/>
      <c r="I12" s="10"/>
      <c r="J12" s="10"/>
      <c r="K12" s="10"/>
      <c r="L12" s="10"/>
      <c r="M12" s="10"/>
      <c r="N12" s="10"/>
      <c r="O12" s="10"/>
      <c r="P12" s="10"/>
      <c r="Q12" s="10"/>
      <c r="R12" s="10"/>
      <c r="S12" s="10"/>
      <c r="T12" s="10"/>
      <c r="U12" s="10"/>
      <c r="V12" s="10"/>
    </row>
    <row r="13" spans="1:23" x14ac:dyDescent="0.2">
      <c r="A13" s="76"/>
      <c r="B13" s="202" t="s">
        <v>155</v>
      </c>
      <c r="C13" s="207"/>
      <c r="D13" s="84"/>
      <c r="E13" s="17"/>
      <c r="F13" s="15"/>
      <c r="G13" s="10"/>
      <c r="H13" s="10"/>
      <c r="I13" s="10"/>
      <c r="J13" s="10"/>
      <c r="K13" s="10"/>
      <c r="L13" s="10"/>
      <c r="M13" s="10"/>
      <c r="N13" s="10"/>
      <c r="O13" s="10"/>
      <c r="P13" s="10"/>
      <c r="Q13" s="10"/>
      <c r="R13" s="10"/>
      <c r="S13" s="10"/>
      <c r="T13" s="10"/>
      <c r="U13" s="10"/>
      <c r="V13" s="10"/>
    </row>
    <row r="14" spans="1:23" x14ac:dyDescent="0.2">
      <c r="A14" s="76"/>
      <c r="B14" s="202" t="s">
        <v>156</v>
      </c>
      <c r="C14" s="207"/>
      <c r="D14" s="84"/>
      <c r="E14" s="17"/>
      <c r="F14" s="15"/>
      <c r="G14" s="10"/>
      <c r="H14" s="10"/>
      <c r="I14" s="10"/>
      <c r="J14" s="10"/>
      <c r="K14" s="10"/>
      <c r="L14" s="10"/>
      <c r="M14" s="10"/>
      <c r="N14" s="10"/>
      <c r="O14" s="10"/>
      <c r="P14" s="10"/>
      <c r="Q14" s="10"/>
      <c r="R14" s="10"/>
      <c r="S14" s="10"/>
      <c r="T14" s="10"/>
      <c r="U14" s="10"/>
      <c r="V14" s="10"/>
    </row>
    <row r="15" spans="1:23" x14ac:dyDescent="0.2">
      <c r="A15" s="76"/>
      <c r="B15" s="202" t="s">
        <v>157</v>
      </c>
      <c r="C15" s="207"/>
      <c r="D15" s="84"/>
      <c r="E15" s="17"/>
      <c r="F15" s="15"/>
      <c r="G15" s="10"/>
      <c r="H15" s="10"/>
      <c r="I15" s="10"/>
      <c r="J15" s="10"/>
      <c r="K15" s="10"/>
      <c r="L15" s="10"/>
      <c r="M15" s="10"/>
      <c r="N15" s="10"/>
      <c r="O15" s="10"/>
      <c r="P15" s="10"/>
      <c r="Q15" s="10"/>
      <c r="R15" s="10"/>
      <c r="S15" s="10"/>
      <c r="T15" s="10"/>
      <c r="U15" s="10"/>
      <c r="V15" s="10"/>
    </row>
    <row r="16" spans="1:23" x14ac:dyDescent="0.2">
      <c r="A16" s="76"/>
      <c r="B16" s="202" t="s">
        <v>158</v>
      </c>
      <c r="C16" s="208">
        <f>C13+C14+C15</f>
        <v>0</v>
      </c>
      <c r="D16" s="84"/>
      <c r="E16" s="17"/>
      <c r="F16" s="15"/>
      <c r="G16" s="10"/>
      <c r="H16" s="10"/>
      <c r="I16" s="10"/>
      <c r="J16" s="10"/>
      <c r="K16" s="10"/>
      <c r="L16" s="10"/>
      <c r="M16" s="10"/>
      <c r="N16" s="10"/>
      <c r="O16" s="10"/>
      <c r="P16" s="10"/>
      <c r="Q16" s="10"/>
      <c r="R16" s="10"/>
      <c r="S16" s="10"/>
      <c r="T16" s="10"/>
      <c r="U16" s="10"/>
      <c r="V16" s="10"/>
    </row>
    <row r="17" spans="1:22" x14ac:dyDescent="0.2">
      <c r="A17" s="76"/>
      <c r="B17" s="202" t="s">
        <v>159</v>
      </c>
      <c r="C17" s="137"/>
      <c r="D17" s="90" t="s">
        <v>160</v>
      </c>
      <c r="E17" s="15"/>
      <c r="F17" s="15"/>
      <c r="G17" s="10"/>
      <c r="H17" s="10"/>
      <c r="I17" s="10"/>
      <c r="J17" s="10"/>
      <c r="K17" s="10"/>
      <c r="L17" s="10"/>
      <c r="M17" s="10"/>
      <c r="N17" s="10"/>
      <c r="O17" s="10"/>
      <c r="P17" s="10"/>
      <c r="Q17" s="10"/>
      <c r="R17" s="10"/>
      <c r="S17" s="10"/>
      <c r="T17" s="10"/>
      <c r="U17" s="10"/>
      <c r="V17" s="10"/>
    </row>
    <row r="18" spans="1:22" x14ac:dyDescent="0.2">
      <c r="A18" s="76"/>
      <c r="B18" s="202" t="s">
        <v>161</v>
      </c>
      <c r="C18" s="209"/>
      <c r="D18" s="103"/>
      <c r="E18" s="15"/>
      <c r="F18" s="15"/>
      <c r="G18" s="10"/>
      <c r="H18" s="10"/>
      <c r="I18" s="10"/>
      <c r="J18" s="10"/>
      <c r="K18" s="10"/>
      <c r="L18" s="10"/>
      <c r="M18" s="10"/>
      <c r="N18" s="10"/>
      <c r="O18" s="10"/>
      <c r="P18" s="10"/>
      <c r="Q18" s="10"/>
      <c r="R18" s="10"/>
      <c r="S18" s="10"/>
      <c r="T18" s="10"/>
      <c r="U18" s="10"/>
      <c r="V18" s="10"/>
    </row>
    <row r="19" spans="1:22" x14ac:dyDescent="0.2">
      <c r="A19" s="76"/>
      <c r="B19" s="202" t="s">
        <v>162</v>
      </c>
      <c r="C19" s="208">
        <f>(C16*C17/100)-C18</f>
        <v>0</v>
      </c>
      <c r="D19" s="98" t="s">
        <v>163</v>
      </c>
      <c r="E19" s="18"/>
      <c r="F19" s="15"/>
      <c r="G19" s="10"/>
      <c r="H19" s="10"/>
      <c r="I19" s="10"/>
      <c r="J19" s="10"/>
      <c r="K19" s="10"/>
      <c r="L19" s="10"/>
      <c r="M19" s="10"/>
      <c r="N19" s="10"/>
      <c r="O19" s="10"/>
      <c r="P19" s="10"/>
      <c r="Q19" s="10"/>
      <c r="R19" s="10"/>
      <c r="S19" s="10"/>
      <c r="T19" s="10"/>
      <c r="U19" s="10"/>
      <c r="V19" s="10"/>
    </row>
    <row r="20" spans="1:22" x14ac:dyDescent="0.2">
      <c r="A20" s="76"/>
      <c r="B20" s="202" t="s">
        <v>164</v>
      </c>
      <c r="C20" s="210">
        <f>C10</f>
        <v>0</v>
      </c>
      <c r="D20" s="104"/>
      <c r="E20" s="15"/>
      <c r="F20" s="15"/>
      <c r="G20" s="10"/>
      <c r="H20" s="10"/>
      <c r="I20" s="10"/>
      <c r="J20" s="10"/>
      <c r="K20" s="10"/>
      <c r="L20" s="10"/>
      <c r="M20" s="10"/>
      <c r="N20" s="10"/>
      <c r="O20" s="10"/>
      <c r="P20" s="10"/>
      <c r="Q20" s="10"/>
      <c r="R20" s="10"/>
      <c r="S20" s="10"/>
      <c r="T20" s="10"/>
      <c r="U20" s="10"/>
      <c r="V20" s="10"/>
    </row>
    <row r="21" spans="1:22" x14ac:dyDescent="0.2">
      <c r="A21" s="76"/>
      <c r="B21" s="202" t="s">
        <v>165</v>
      </c>
      <c r="C21" s="211">
        <f>C22</f>
        <v>0</v>
      </c>
      <c r="D21" s="105" t="s">
        <v>166</v>
      </c>
      <c r="E21" s="15"/>
      <c r="F21" s="15"/>
      <c r="G21" s="10"/>
      <c r="H21" s="10"/>
      <c r="I21" s="10"/>
      <c r="J21" s="10"/>
      <c r="K21" s="10"/>
      <c r="L21" s="10"/>
      <c r="M21" s="10"/>
      <c r="N21" s="10"/>
      <c r="O21" s="10"/>
      <c r="P21" s="10"/>
      <c r="Q21" s="10"/>
      <c r="R21" s="10"/>
      <c r="S21" s="10"/>
      <c r="T21" s="10"/>
      <c r="U21" s="10"/>
      <c r="V21" s="10"/>
    </row>
    <row r="22" spans="1:22" ht="13.5" thickBot="1" x14ac:dyDescent="0.25">
      <c r="A22" s="76"/>
      <c r="B22" s="99" t="s">
        <v>137</v>
      </c>
      <c r="C22" s="100">
        <f>C19*C20</f>
        <v>0</v>
      </c>
      <c r="D22" s="85"/>
      <c r="E22" s="15"/>
      <c r="F22" s="15"/>
      <c r="G22" s="10"/>
      <c r="H22" s="10"/>
      <c r="I22" s="10"/>
      <c r="J22" s="10"/>
      <c r="K22" s="10"/>
      <c r="L22" s="10"/>
      <c r="M22" s="10"/>
      <c r="N22" s="10"/>
      <c r="O22" s="10"/>
      <c r="P22" s="10"/>
      <c r="Q22" s="10"/>
      <c r="R22" s="10"/>
      <c r="S22" s="10"/>
      <c r="T22" s="10"/>
      <c r="U22" s="10"/>
      <c r="V22" s="10"/>
    </row>
    <row r="23" spans="1:22" x14ac:dyDescent="0.2">
      <c r="A23" s="76"/>
      <c r="B23" s="96"/>
      <c r="C23" s="97"/>
      <c r="D23" s="85"/>
      <c r="E23" s="15"/>
      <c r="F23" s="15"/>
      <c r="G23" s="10"/>
      <c r="H23" s="10"/>
      <c r="I23" s="10"/>
      <c r="J23" s="10"/>
      <c r="K23" s="10"/>
      <c r="L23" s="10"/>
      <c r="M23" s="10"/>
      <c r="N23" s="10"/>
      <c r="O23" s="10"/>
      <c r="P23" s="10"/>
      <c r="Q23" s="10"/>
      <c r="R23" s="10"/>
      <c r="S23" s="10"/>
      <c r="T23" s="10"/>
      <c r="U23" s="10"/>
      <c r="V23" s="10"/>
    </row>
    <row r="24" spans="1:22" x14ac:dyDescent="0.2">
      <c r="A24" s="76"/>
      <c r="B24" s="289" t="s">
        <v>167</v>
      </c>
      <c r="C24" s="290"/>
      <c r="D24" s="85"/>
      <c r="E24" s="15"/>
      <c r="F24" s="15"/>
      <c r="G24" s="10"/>
      <c r="H24" s="10"/>
      <c r="I24" s="10"/>
      <c r="J24" s="10"/>
      <c r="K24" s="10"/>
      <c r="L24" s="10"/>
      <c r="M24" s="10"/>
      <c r="N24" s="10"/>
      <c r="O24" s="10"/>
      <c r="P24" s="10"/>
      <c r="Q24" s="10"/>
      <c r="R24" s="10"/>
      <c r="S24" s="10"/>
      <c r="T24" s="10"/>
      <c r="U24" s="10"/>
      <c r="V24" s="10"/>
    </row>
    <row r="25" spans="1:22" x14ac:dyDescent="0.2">
      <c r="A25" s="76"/>
      <c r="B25" s="202" t="s">
        <v>168</v>
      </c>
      <c r="C25" s="207"/>
      <c r="D25" s="85"/>
      <c r="E25" s="15"/>
      <c r="F25" s="15"/>
      <c r="G25" s="10"/>
      <c r="H25" s="10"/>
      <c r="I25" s="10"/>
      <c r="J25" s="10"/>
      <c r="K25" s="10"/>
      <c r="L25" s="10"/>
      <c r="M25" s="10"/>
      <c r="N25" s="10"/>
      <c r="O25" s="10"/>
      <c r="P25" s="10"/>
      <c r="Q25" s="10"/>
      <c r="R25" s="10"/>
      <c r="S25" s="10"/>
      <c r="T25" s="10"/>
      <c r="U25" s="10"/>
      <c r="V25" s="10"/>
    </row>
    <row r="26" spans="1:22" x14ac:dyDescent="0.2">
      <c r="A26" s="76"/>
      <c r="B26" s="202" t="s">
        <v>156</v>
      </c>
      <c r="C26" s="207"/>
      <c r="D26" s="85"/>
      <c r="E26" s="15"/>
      <c r="F26" s="15"/>
      <c r="G26" s="10"/>
      <c r="H26" s="10"/>
      <c r="I26" s="10"/>
      <c r="J26" s="10"/>
      <c r="K26" s="10"/>
      <c r="L26" s="10"/>
      <c r="M26" s="10"/>
      <c r="N26" s="10"/>
      <c r="O26" s="10"/>
      <c r="P26" s="10"/>
      <c r="Q26" s="10"/>
      <c r="R26" s="10"/>
      <c r="S26" s="10"/>
      <c r="T26" s="10"/>
      <c r="U26" s="10"/>
      <c r="V26" s="10"/>
    </row>
    <row r="27" spans="1:22" x14ac:dyDescent="0.2">
      <c r="A27" s="76"/>
      <c r="B27" s="202" t="s">
        <v>169</v>
      </c>
      <c r="C27" s="207"/>
      <c r="D27" s="85"/>
      <c r="E27" s="15"/>
      <c r="F27" s="15"/>
      <c r="G27" s="10"/>
      <c r="H27" s="10"/>
      <c r="I27" s="10"/>
      <c r="J27" s="10"/>
      <c r="K27" s="10"/>
      <c r="L27" s="10"/>
      <c r="M27" s="10"/>
      <c r="N27" s="10"/>
      <c r="O27" s="10"/>
      <c r="P27" s="10"/>
      <c r="Q27" s="10"/>
      <c r="R27" s="10"/>
      <c r="S27" s="10"/>
      <c r="T27" s="10"/>
      <c r="U27" s="10"/>
      <c r="V27" s="10"/>
    </row>
    <row r="28" spans="1:22" x14ac:dyDescent="0.2">
      <c r="A28" s="76"/>
      <c r="B28" s="202" t="s">
        <v>161</v>
      </c>
      <c r="C28" s="207"/>
      <c r="D28" s="85"/>
      <c r="E28" s="15"/>
      <c r="F28" s="15"/>
      <c r="G28" s="10"/>
      <c r="H28" s="10"/>
      <c r="I28" s="10"/>
      <c r="J28" s="10"/>
      <c r="K28" s="10"/>
      <c r="L28" s="10"/>
      <c r="M28" s="10"/>
      <c r="N28" s="10"/>
      <c r="O28" s="10"/>
      <c r="P28" s="10"/>
      <c r="Q28" s="10"/>
      <c r="R28" s="10"/>
      <c r="S28" s="10"/>
      <c r="T28" s="10"/>
      <c r="U28" s="10"/>
      <c r="V28" s="10"/>
    </row>
    <row r="29" spans="1:22" x14ac:dyDescent="0.2">
      <c r="A29" s="76"/>
      <c r="B29" s="202" t="s">
        <v>170</v>
      </c>
      <c r="C29" s="208">
        <f>C25+C26+C27-C28</f>
        <v>0</v>
      </c>
      <c r="D29" s="106" t="s">
        <v>171</v>
      </c>
      <c r="E29" s="15"/>
      <c r="F29" s="15"/>
      <c r="G29" s="10"/>
      <c r="H29" s="10"/>
      <c r="I29" s="10"/>
      <c r="J29" s="10"/>
      <c r="K29" s="10"/>
      <c r="L29" s="10"/>
      <c r="M29" s="10"/>
      <c r="N29" s="10"/>
      <c r="O29" s="10"/>
      <c r="P29" s="10"/>
      <c r="Q29" s="10"/>
      <c r="R29" s="10"/>
      <c r="S29" s="10"/>
      <c r="T29" s="10"/>
      <c r="U29" s="10"/>
      <c r="V29" s="10"/>
    </row>
    <row r="30" spans="1:22" x14ac:dyDescent="0.2">
      <c r="A30" s="76"/>
      <c r="B30" s="202" t="s">
        <v>164</v>
      </c>
      <c r="C30" s="210">
        <f>C10</f>
        <v>0</v>
      </c>
      <c r="D30" s="107"/>
      <c r="E30" s="15"/>
      <c r="F30" s="15"/>
      <c r="G30" s="10"/>
      <c r="H30" s="10"/>
      <c r="I30" s="10"/>
      <c r="J30" s="10"/>
      <c r="K30" s="10"/>
      <c r="L30" s="10"/>
      <c r="M30" s="10"/>
      <c r="N30" s="10"/>
      <c r="O30" s="10"/>
      <c r="P30" s="10"/>
      <c r="Q30" s="10"/>
      <c r="R30" s="10"/>
      <c r="S30" s="10"/>
      <c r="T30" s="10"/>
      <c r="U30" s="10"/>
      <c r="V30" s="10"/>
    </row>
    <row r="31" spans="1:22" x14ac:dyDescent="0.2">
      <c r="A31" s="76"/>
      <c r="B31" s="202" t="s">
        <v>165</v>
      </c>
      <c r="C31" s="208">
        <f>C32</f>
        <v>0</v>
      </c>
      <c r="D31" s="106" t="s">
        <v>166</v>
      </c>
      <c r="E31" s="15"/>
      <c r="F31" s="15"/>
      <c r="G31" s="10"/>
      <c r="H31" s="10"/>
      <c r="I31" s="10"/>
      <c r="J31" s="10"/>
      <c r="K31" s="10"/>
      <c r="L31" s="10"/>
      <c r="M31" s="10"/>
      <c r="N31" s="10"/>
      <c r="O31" s="10"/>
      <c r="P31" s="10"/>
      <c r="Q31" s="10"/>
      <c r="R31" s="10"/>
      <c r="S31" s="10"/>
      <c r="T31" s="10"/>
      <c r="U31" s="10"/>
      <c r="V31" s="10"/>
    </row>
    <row r="32" spans="1:22" ht="13.5" thickBot="1" x14ac:dyDescent="0.25">
      <c r="A32" s="76"/>
      <c r="B32" s="99" t="s">
        <v>172</v>
      </c>
      <c r="C32" s="100">
        <f>C29*C30</f>
        <v>0</v>
      </c>
      <c r="D32" s="84"/>
      <c r="E32" s="15"/>
      <c r="F32" s="15"/>
      <c r="G32" s="10"/>
      <c r="H32" s="10"/>
      <c r="I32" s="10"/>
      <c r="J32" s="10"/>
      <c r="K32" s="10"/>
      <c r="L32" s="10"/>
      <c r="M32" s="10"/>
      <c r="N32" s="10"/>
      <c r="O32" s="10"/>
      <c r="P32" s="10"/>
      <c r="Q32" s="10"/>
      <c r="R32" s="10"/>
      <c r="S32" s="10"/>
      <c r="T32" s="10"/>
      <c r="U32" s="10"/>
      <c r="V32" s="10"/>
    </row>
    <row r="33" spans="1:22" x14ac:dyDescent="0.2">
      <c r="A33" s="76"/>
      <c r="B33" s="96"/>
      <c r="C33" s="97"/>
      <c r="D33" s="84"/>
      <c r="E33" s="15"/>
      <c r="F33" s="15"/>
      <c r="G33" s="10"/>
      <c r="H33" s="10"/>
      <c r="I33" s="10"/>
      <c r="J33" s="10"/>
      <c r="K33" s="10"/>
      <c r="L33" s="10"/>
      <c r="M33" s="10"/>
      <c r="N33" s="10"/>
      <c r="O33" s="10"/>
      <c r="P33" s="10"/>
      <c r="Q33" s="10"/>
      <c r="R33" s="10"/>
      <c r="S33" s="10"/>
      <c r="T33" s="10"/>
      <c r="U33" s="10"/>
      <c r="V33" s="10"/>
    </row>
    <row r="34" spans="1:22" x14ac:dyDescent="0.2">
      <c r="A34" s="76"/>
      <c r="B34" s="126" t="s">
        <v>71</v>
      </c>
      <c r="C34" s="87"/>
      <c r="D34" s="87"/>
      <c r="E34" s="15"/>
      <c r="F34" s="15"/>
      <c r="G34" s="10"/>
      <c r="H34" s="10"/>
      <c r="I34" s="10"/>
      <c r="J34" s="10"/>
      <c r="K34" s="10"/>
      <c r="L34" s="10"/>
      <c r="M34" s="10"/>
      <c r="N34" s="10"/>
      <c r="O34" s="10"/>
      <c r="P34" s="10"/>
      <c r="Q34" s="10"/>
      <c r="R34" s="10"/>
      <c r="S34" s="10"/>
      <c r="T34" s="10"/>
      <c r="U34" s="10"/>
      <c r="V34" s="10"/>
    </row>
    <row r="35" spans="1:22" ht="25.15" customHeight="1" x14ac:dyDescent="0.2">
      <c r="A35" s="76"/>
      <c r="B35" s="287" t="s">
        <v>72</v>
      </c>
      <c r="C35" s="287"/>
      <c r="D35" s="287"/>
      <c r="E35" s="15"/>
      <c r="F35" s="15"/>
      <c r="G35" s="10"/>
      <c r="H35" s="10"/>
      <c r="I35" s="10"/>
      <c r="J35" s="10"/>
      <c r="K35" s="10"/>
      <c r="L35" s="10"/>
      <c r="M35" s="10"/>
      <c r="N35" s="10"/>
      <c r="O35" s="10"/>
      <c r="P35" s="10"/>
      <c r="Q35" s="10"/>
      <c r="R35" s="10"/>
      <c r="S35" s="10"/>
      <c r="T35" s="10"/>
      <c r="U35" s="10"/>
      <c r="V35" s="10"/>
    </row>
    <row r="36" spans="1:22" x14ac:dyDescent="0.2">
      <c r="A36" s="76"/>
      <c r="B36" s="126" t="s">
        <v>73</v>
      </c>
      <c r="C36" s="87"/>
      <c r="D36" s="87"/>
      <c r="E36" s="15"/>
      <c r="F36" s="15"/>
      <c r="G36" s="10"/>
      <c r="H36" s="10"/>
      <c r="I36" s="10"/>
      <c r="J36" s="10"/>
      <c r="K36" s="10"/>
      <c r="L36" s="10"/>
      <c r="M36" s="10"/>
      <c r="N36" s="10"/>
      <c r="O36" s="10"/>
      <c r="P36" s="10"/>
      <c r="Q36" s="10"/>
      <c r="R36" s="10"/>
      <c r="S36" s="10"/>
      <c r="T36" s="10"/>
      <c r="U36" s="10"/>
      <c r="V36" s="10"/>
    </row>
    <row r="37" spans="1:22" x14ac:dyDescent="0.2">
      <c r="A37" s="76"/>
      <c r="B37" s="126" t="s">
        <v>74</v>
      </c>
      <c r="C37" s="47"/>
      <c r="D37" s="47"/>
      <c r="E37" s="10"/>
      <c r="F37" s="10"/>
      <c r="G37" s="10"/>
      <c r="H37" s="10"/>
      <c r="I37" s="10"/>
      <c r="J37" s="10"/>
      <c r="K37" s="10"/>
      <c r="L37" s="10"/>
      <c r="M37" s="10"/>
      <c r="N37" s="10"/>
      <c r="O37" s="10"/>
      <c r="P37" s="10"/>
      <c r="Q37" s="10"/>
      <c r="R37" s="10"/>
      <c r="S37" s="10"/>
      <c r="T37" s="10"/>
      <c r="U37" s="10"/>
      <c r="V37" s="10"/>
    </row>
    <row r="38" spans="1:22" x14ac:dyDescent="0.2">
      <c r="A38" s="76"/>
      <c r="B38" s="126" t="s">
        <v>75</v>
      </c>
      <c r="C38" s="47"/>
      <c r="D38" s="47"/>
      <c r="E38" s="10"/>
      <c r="F38" s="10"/>
      <c r="G38" s="10"/>
      <c r="H38" s="10"/>
      <c r="I38" s="10"/>
      <c r="J38" s="10"/>
      <c r="K38" s="10"/>
      <c r="L38" s="10"/>
      <c r="M38" s="10"/>
      <c r="N38" s="10"/>
      <c r="O38" s="10"/>
      <c r="P38" s="10"/>
      <c r="Q38" s="10"/>
      <c r="R38" s="10"/>
      <c r="S38" s="10"/>
      <c r="T38" s="10"/>
      <c r="U38" s="10"/>
      <c r="V38" s="10"/>
    </row>
    <row r="39" spans="1:22" x14ac:dyDescent="0.2">
      <c r="A39" s="76"/>
      <c r="B39" s="78"/>
      <c r="C39" s="78"/>
      <c r="D39" s="78"/>
      <c r="E39" s="10"/>
      <c r="F39" s="10"/>
      <c r="G39" s="10"/>
      <c r="H39" s="10"/>
      <c r="I39" s="10"/>
      <c r="J39" s="10"/>
      <c r="K39" s="10"/>
      <c r="L39" s="10"/>
      <c r="M39" s="10"/>
      <c r="N39" s="10"/>
      <c r="O39" s="10"/>
      <c r="P39" s="10"/>
      <c r="Q39" s="10"/>
      <c r="R39" s="10"/>
      <c r="S39" s="10"/>
      <c r="T39" s="10"/>
      <c r="U39" s="10"/>
      <c r="V39" s="10"/>
    </row>
    <row r="40" spans="1:22" hidden="1" x14ac:dyDescent="0.2">
      <c r="B40" s="10"/>
      <c r="C40" s="10"/>
      <c r="D40" s="10"/>
      <c r="E40" s="10"/>
      <c r="F40" s="10"/>
      <c r="G40" s="10"/>
      <c r="H40" s="10"/>
      <c r="I40" s="10"/>
      <c r="J40" s="10"/>
      <c r="K40" s="10"/>
      <c r="L40" s="10"/>
      <c r="M40" s="10"/>
      <c r="N40" s="10"/>
      <c r="O40" s="10"/>
      <c r="P40" s="10"/>
      <c r="Q40" s="10"/>
      <c r="R40" s="10"/>
      <c r="S40" s="10"/>
      <c r="T40" s="10"/>
      <c r="U40" s="10"/>
      <c r="V40" s="10"/>
    </row>
    <row r="41" spans="1:22" hidden="1" x14ac:dyDescent="0.2">
      <c r="B41" s="10"/>
      <c r="C41" s="10"/>
      <c r="D41" s="10"/>
      <c r="E41" s="10"/>
      <c r="F41" s="10"/>
      <c r="G41" s="10"/>
      <c r="H41" s="10"/>
      <c r="I41" s="10"/>
      <c r="J41" s="10"/>
      <c r="K41" s="10"/>
      <c r="L41" s="10"/>
      <c r="M41" s="10"/>
      <c r="N41" s="10"/>
      <c r="O41" s="10"/>
      <c r="P41" s="10"/>
      <c r="Q41" s="10"/>
      <c r="R41" s="10"/>
      <c r="S41" s="10"/>
      <c r="T41" s="10"/>
      <c r="U41" s="10"/>
      <c r="V41" s="10"/>
    </row>
    <row r="42" spans="1:22" hidden="1" x14ac:dyDescent="0.2">
      <c r="B42" s="10"/>
      <c r="C42" s="10"/>
      <c r="D42" s="10"/>
      <c r="E42" s="10"/>
      <c r="F42" s="10"/>
      <c r="G42" s="10"/>
      <c r="H42" s="10"/>
      <c r="I42" s="10"/>
      <c r="J42" s="10"/>
      <c r="K42" s="10"/>
      <c r="L42" s="10"/>
      <c r="M42" s="10"/>
      <c r="N42" s="10"/>
      <c r="O42" s="10"/>
      <c r="P42" s="10"/>
      <c r="Q42" s="10"/>
      <c r="R42" s="10"/>
      <c r="S42" s="10"/>
      <c r="T42" s="10"/>
      <c r="U42" s="10"/>
      <c r="V42" s="10"/>
    </row>
    <row r="43" spans="1:22" hidden="1" x14ac:dyDescent="0.2">
      <c r="B43" s="10"/>
      <c r="C43" s="10"/>
      <c r="D43" s="10"/>
      <c r="E43" s="10"/>
      <c r="F43" s="10"/>
      <c r="G43" s="10"/>
      <c r="H43" s="10"/>
      <c r="I43" s="10"/>
      <c r="J43" s="10"/>
      <c r="K43" s="10"/>
      <c r="L43" s="10"/>
      <c r="M43" s="10"/>
      <c r="N43" s="10"/>
      <c r="O43" s="10"/>
      <c r="P43" s="10"/>
      <c r="Q43" s="10"/>
      <c r="R43" s="10"/>
      <c r="S43" s="10"/>
      <c r="T43" s="10"/>
      <c r="U43" s="10"/>
      <c r="V43" s="10"/>
    </row>
    <row r="44" spans="1:22" hidden="1" x14ac:dyDescent="0.2">
      <c r="B44" s="10"/>
      <c r="C44" s="10"/>
      <c r="D44" s="10"/>
      <c r="E44" s="10"/>
      <c r="F44" s="10"/>
      <c r="G44" s="10"/>
      <c r="H44" s="10"/>
      <c r="I44" s="10"/>
      <c r="J44" s="10"/>
      <c r="K44" s="10"/>
      <c r="L44" s="10"/>
      <c r="M44" s="10"/>
      <c r="N44" s="10"/>
      <c r="O44" s="10"/>
      <c r="P44" s="10"/>
      <c r="Q44" s="10"/>
      <c r="R44" s="10"/>
      <c r="S44" s="10"/>
      <c r="T44" s="10"/>
      <c r="U44" s="10"/>
      <c r="V44" s="10"/>
    </row>
    <row r="45" spans="1:22" hidden="1" x14ac:dyDescent="0.2">
      <c r="B45" s="10"/>
      <c r="C45" s="10"/>
      <c r="D45" s="10"/>
      <c r="E45" s="10"/>
      <c r="F45" s="10"/>
      <c r="G45" s="10"/>
      <c r="H45" s="10"/>
      <c r="I45" s="10"/>
      <c r="J45" s="10"/>
      <c r="K45" s="10"/>
      <c r="L45" s="10"/>
      <c r="M45" s="10"/>
      <c r="N45" s="10"/>
      <c r="O45" s="10"/>
      <c r="P45" s="10"/>
      <c r="Q45" s="10"/>
      <c r="R45" s="10"/>
      <c r="S45" s="10"/>
      <c r="T45" s="10"/>
      <c r="U45" s="10"/>
      <c r="V45" s="10"/>
    </row>
    <row r="46" spans="1:22" hidden="1" x14ac:dyDescent="0.2">
      <c r="B46" s="10"/>
      <c r="C46" s="10"/>
      <c r="D46" s="10"/>
      <c r="E46" s="10"/>
      <c r="F46" s="10"/>
      <c r="G46" s="10"/>
      <c r="H46" s="10"/>
      <c r="I46" s="10"/>
      <c r="J46" s="10"/>
      <c r="K46" s="10"/>
      <c r="L46" s="10"/>
      <c r="M46" s="10"/>
      <c r="N46" s="10"/>
      <c r="O46" s="10"/>
      <c r="P46" s="10"/>
      <c r="Q46" s="10"/>
      <c r="R46" s="10"/>
      <c r="S46" s="10"/>
      <c r="T46" s="10"/>
      <c r="U46" s="10"/>
      <c r="V46" s="10"/>
    </row>
    <row r="47" spans="1:22" hidden="1" x14ac:dyDescent="0.2">
      <c r="B47" s="10"/>
      <c r="C47" s="10"/>
      <c r="D47" s="10"/>
      <c r="E47" s="10"/>
      <c r="F47" s="10"/>
      <c r="G47" s="10"/>
      <c r="H47" s="10"/>
      <c r="I47" s="10"/>
      <c r="J47" s="10"/>
      <c r="K47" s="10"/>
      <c r="L47" s="10"/>
      <c r="M47" s="10"/>
      <c r="N47" s="10"/>
      <c r="O47" s="10"/>
      <c r="P47" s="10"/>
      <c r="Q47" s="10"/>
      <c r="R47" s="10"/>
      <c r="S47" s="10"/>
      <c r="T47" s="10"/>
      <c r="U47" s="10"/>
      <c r="V47" s="10"/>
    </row>
    <row r="48" spans="1:22" hidden="1" x14ac:dyDescent="0.2">
      <c r="B48" s="10">
        <v>3.5</v>
      </c>
      <c r="C48" s="10"/>
      <c r="D48" s="10"/>
      <c r="E48" s="10"/>
      <c r="F48" s="10"/>
      <c r="G48" s="10"/>
      <c r="H48" s="10"/>
      <c r="I48" s="10"/>
      <c r="J48" s="10"/>
      <c r="K48" s="10"/>
      <c r="L48" s="10"/>
      <c r="M48" s="10"/>
      <c r="N48" s="10"/>
      <c r="O48" s="10"/>
      <c r="P48" s="10"/>
      <c r="Q48" s="10"/>
      <c r="R48" s="10"/>
      <c r="S48" s="10"/>
      <c r="T48" s="10"/>
      <c r="U48" s="10"/>
      <c r="V48" s="10"/>
    </row>
    <row r="49" spans="2:22" hidden="1" x14ac:dyDescent="0.2">
      <c r="B49" s="10">
        <v>3.25</v>
      </c>
      <c r="C49" s="10"/>
      <c r="D49" s="10"/>
      <c r="E49" s="10"/>
      <c r="F49" s="10"/>
      <c r="G49" s="10"/>
      <c r="H49" s="10"/>
      <c r="I49" s="10"/>
      <c r="J49" s="10"/>
      <c r="K49" s="10"/>
      <c r="L49" s="10"/>
      <c r="M49" s="10"/>
      <c r="N49" s="10"/>
      <c r="O49" s="10"/>
      <c r="P49" s="10"/>
      <c r="Q49" s="10"/>
      <c r="R49" s="10"/>
      <c r="S49" s="10"/>
      <c r="T49" s="10"/>
      <c r="U49" s="10"/>
      <c r="V49" s="10"/>
    </row>
    <row r="50" spans="2:22" hidden="1" x14ac:dyDescent="0.2">
      <c r="B50" s="10"/>
      <c r="C50" s="10"/>
      <c r="D50" s="10"/>
      <c r="E50" s="10"/>
      <c r="F50" s="10"/>
      <c r="G50" s="10"/>
      <c r="H50" s="10"/>
      <c r="I50" s="10"/>
      <c r="J50" s="10"/>
      <c r="K50" s="10"/>
      <c r="L50" s="10"/>
      <c r="M50" s="10"/>
      <c r="N50" s="10"/>
      <c r="O50" s="10"/>
      <c r="P50" s="10"/>
      <c r="Q50" s="10"/>
      <c r="R50" s="10"/>
      <c r="S50" s="10"/>
      <c r="T50" s="10"/>
      <c r="U50" s="10"/>
      <c r="V50" s="10"/>
    </row>
    <row r="51" spans="2:22" hidden="1" x14ac:dyDescent="0.2">
      <c r="B51" s="10"/>
      <c r="C51" s="10"/>
      <c r="D51" s="10"/>
      <c r="E51" s="10"/>
      <c r="F51" s="10"/>
      <c r="G51" s="10"/>
      <c r="H51" s="10"/>
      <c r="I51" s="10"/>
      <c r="J51" s="10"/>
      <c r="K51" s="10"/>
      <c r="L51" s="10"/>
      <c r="M51" s="10"/>
      <c r="N51" s="10"/>
      <c r="O51" s="10"/>
      <c r="P51" s="10"/>
      <c r="Q51" s="10"/>
      <c r="R51" s="10"/>
      <c r="S51" s="10"/>
      <c r="T51" s="10"/>
      <c r="U51" s="10"/>
      <c r="V51" s="10"/>
    </row>
    <row r="52" spans="2:22" hidden="1" x14ac:dyDescent="0.2">
      <c r="B52" s="10"/>
      <c r="C52" s="10"/>
      <c r="D52" s="10"/>
      <c r="E52" s="10"/>
      <c r="F52" s="10"/>
      <c r="G52" s="10"/>
      <c r="H52" s="10"/>
      <c r="I52" s="10"/>
      <c r="J52" s="10"/>
      <c r="K52" s="10"/>
      <c r="L52" s="10"/>
      <c r="M52" s="10"/>
      <c r="N52" s="10"/>
      <c r="O52" s="10"/>
      <c r="P52" s="10"/>
      <c r="Q52" s="10"/>
      <c r="R52" s="10"/>
      <c r="S52" s="10"/>
      <c r="T52" s="10"/>
      <c r="U52" s="10"/>
      <c r="V52" s="10"/>
    </row>
    <row r="53" spans="2:22" hidden="1" x14ac:dyDescent="0.2">
      <c r="B53" s="10"/>
      <c r="C53" s="10"/>
      <c r="D53" s="10"/>
      <c r="E53" s="10"/>
      <c r="F53" s="10"/>
      <c r="G53" s="10"/>
      <c r="H53" s="10"/>
      <c r="I53" s="10"/>
      <c r="J53" s="10"/>
      <c r="K53" s="10"/>
      <c r="L53" s="10"/>
      <c r="M53" s="10"/>
      <c r="N53" s="10"/>
      <c r="O53" s="10"/>
      <c r="P53" s="10"/>
      <c r="Q53" s="10"/>
      <c r="R53" s="10"/>
      <c r="S53" s="10"/>
      <c r="T53" s="10"/>
      <c r="U53" s="10"/>
      <c r="V53" s="10"/>
    </row>
    <row r="54" spans="2:22" hidden="1" x14ac:dyDescent="0.2">
      <c r="B54" s="10"/>
      <c r="C54" s="10"/>
      <c r="D54" s="10"/>
      <c r="E54" s="10"/>
      <c r="F54" s="10"/>
      <c r="G54" s="10"/>
      <c r="H54" s="10"/>
      <c r="I54" s="10"/>
      <c r="J54" s="10"/>
      <c r="K54" s="10"/>
      <c r="L54" s="10"/>
      <c r="M54" s="10"/>
      <c r="N54" s="10"/>
      <c r="O54" s="10"/>
      <c r="P54" s="10"/>
      <c r="Q54" s="10"/>
      <c r="R54" s="10"/>
      <c r="S54" s="10"/>
      <c r="T54" s="10"/>
      <c r="U54" s="10"/>
      <c r="V54" s="10"/>
    </row>
    <row r="55" spans="2:22" hidden="1" x14ac:dyDescent="0.2">
      <c r="B55" s="10"/>
      <c r="C55" s="10"/>
      <c r="D55" s="10"/>
      <c r="E55" s="10"/>
      <c r="F55" s="10"/>
      <c r="G55" s="10"/>
      <c r="H55" s="10"/>
      <c r="I55" s="10"/>
      <c r="J55" s="10"/>
      <c r="K55" s="10"/>
      <c r="L55" s="10"/>
      <c r="M55" s="10"/>
      <c r="N55" s="10"/>
      <c r="O55" s="10"/>
      <c r="P55" s="10"/>
      <c r="Q55" s="10"/>
      <c r="R55" s="10"/>
      <c r="S55" s="10"/>
      <c r="T55" s="10"/>
      <c r="U55" s="10"/>
      <c r="V55" s="10"/>
    </row>
    <row r="56" spans="2:22" hidden="1" x14ac:dyDescent="0.2">
      <c r="B56" s="10"/>
      <c r="C56" s="10"/>
      <c r="D56" s="10"/>
      <c r="E56" s="10"/>
      <c r="F56" s="10"/>
      <c r="G56" s="10"/>
      <c r="H56" s="10"/>
      <c r="I56" s="10"/>
      <c r="J56" s="10"/>
      <c r="K56" s="10"/>
      <c r="L56" s="10"/>
      <c r="M56" s="10"/>
      <c r="N56" s="10"/>
      <c r="O56" s="10"/>
      <c r="P56" s="10"/>
      <c r="Q56" s="10"/>
      <c r="R56" s="10"/>
      <c r="S56" s="10"/>
      <c r="T56" s="10"/>
      <c r="U56" s="10"/>
      <c r="V56" s="10"/>
    </row>
    <row r="57" spans="2:22" hidden="1" x14ac:dyDescent="0.2">
      <c r="B57" s="10"/>
      <c r="C57" s="10"/>
      <c r="D57" s="10"/>
      <c r="E57" s="10"/>
      <c r="F57" s="10"/>
      <c r="G57" s="10"/>
      <c r="H57" s="10"/>
      <c r="I57" s="10"/>
      <c r="J57" s="10"/>
      <c r="K57" s="10"/>
      <c r="L57" s="10"/>
      <c r="M57" s="10"/>
      <c r="N57" s="10"/>
      <c r="O57" s="10"/>
      <c r="P57" s="10"/>
      <c r="Q57" s="10"/>
      <c r="R57" s="10"/>
      <c r="S57" s="10"/>
      <c r="T57" s="10"/>
      <c r="U57" s="10"/>
      <c r="V57" s="10"/>
    </row>
    <row r="58" spans="2:22" hidden="1" x14ac:dyDescent="0.2">
      <c r="B58" s="10"/>
      <c r="C58" s="10"/>
      <c r="D58" s="10"/>
      <c r="E58" s="10"/>
      <c r="F58" s="10"/>
      <c r="G58" s="10"/>
      <c r="H58" s="10"/>
      <c r="I58" s="10"/>
      <c r="J58" s="10"/>
      <c r="K58" s="10"/>
      <c r="L58" s="10"/>
      <c r="M58" s="10"/>
      <c r="N58" s="10"/>
      <c r="O58" s="10"/>
      <c r="P58" s="10"/>
      <c r="Q58" s="10"/>
      <c r="R58" s="10"/>
      <c r="S58" s="10"/>
      <c r="T58" s="10"/>
      <c r="U58" s="10"/>
      <c r="V58" s="10"/>
    </row>
    <row r="59" spans="2:22" hidden="1" x14ac:dyDescent="0.2">
      <c r="B59" s="10"/>
      <c r="C59" s="10"/>
      <c r="D59" s="10"/>
      <c r="E59" s="10"/>
      <c r="F59" s="10"/>
      <c r="G59" s="10"/>
      <c r="H59" s="10"/>
      <c r="I59" s="10"/>
      <c r="J59" s="10"/>
      <c r="K59" s="10"/>
      <c r="L59" s="10"/>
      <c r="M59" s="10"/>
      <c r="N59" s="10"/>
      <c r="O59" s="10"/>
      <c r="P59" s="10"/>
      <c r="Q59" s="10"/>
      <c r="R59" s="10"/>
      <c r="S59" s="10"/>
      <c r="T59" s="10"/>
      <c r="U59" s="10"/>
      <c r="V59" s="10"/>
    </row>
    <row r="60" spans="2:22" hidden="1" x14ac:dyDescent="0.2">
      <c r="B60" s="10"/>
      <c r="C60" s="10"/>
      <c r="D60" s="10"/>
      <c r="E60" s="10"/>
      <c r="F60" s="10"/>
      <c r="G60" s="10"/>
      <c r="H60" s="10"/>
      <c r="I60" s="10"/>
      <c r="J60" s="10"/>
      <c r="K60" s="10"/>
      <c r="L60" s="10"/>
      <c r="M60" s="10"/>
      <c r="N60" s="10"/>
      <c r="O60" s="10"/>
      <c r="P60" s="10"/>
      <c r="Q60" s="10"/>
      <c r="R60" s="10"/>
      <c r="S60" s="10"/>
      <c r="T60" s="10"/>
      <c r="U60" s="10"/>
      <c r="V60" s="10"/>
    </row>
    <row r="61" spans="2:22" hidden="1" x14ac:dyDescent="0.2">
      <c r="B61" s="10"/>
      <c r="C61" s="10"/>
      <c r="D61" s="10"/>
      <c r="E61" s="10"/>
      <c r="F61" s="10"/>
      <c r="G61" s="10"/>
      <c r="H61" s="10"/>
      <c r="I61" s="10"/>
      <c r="J61" s="10"/>
      <c r="K61" s="10"/>
      <c r="L61" s="10"/>
      <c r="M61" s="10"/>
      <c r="N61" s="10"/>
      <c r="O61" s="10"/>
      <c r="P61" s="10"/>
      <c r="Q61" s="10"/>
      <c r="R61" s="10"/>
      <c r="S61" s="10"/>
      <c r="T61" s="10"/>
      <c r="U61" s="10"/>
      <c r="V61" s="10"/>
    </row>
    <row r="62" spans="2:22" hidden="1" x14ac:dyDescent="0.2">
      <c r="B62" s="10"/>
      <c r="C62" s="10"/>
      <c r="D62" s="10"/>
      <c r="E62" s="10"/>
      <c r="F62" s="10"/>
      <c r="G62" s="10"/>
      <c r="H62" s="10"/>
      <c r="I62" s="10"/>
      <c r="J62" s="10"/>
      <c r="K62" s="10"/>
      <c r="L62" s="10"/>
      <c r="M62" s="10"/>
      <c r="N62" s="10"/>
      <c r="O62" s="10"/>
      <c r="P62" s="10"/>
      <c r="Q62" s="10"/>
      <c r="R62" s="10"/>
      <c r="S62" s="10"/>
      <c r="T62" s="10"/>
      <c r="U62" s="10"/>
      <c r="V62" s="10"/>
    </row>
    <row r="63" spans="2:22" hidden="1" x14ac:dyDescent="0.2">
      <c r="B63" s="10"/>
      <c r="C63" s="10"/>
      <c r="D63" s="10"/>
      <c r="E63" s="10"/>
      <c r="F63" s="10"/>
      <c r="G63" s="10"/>
      <c r="H63" s="10"/>
      <c r="I63" s="10"/>
      <c r="J63" s="10"/>
      <c r="K63" s="10"/>
      <c r="L63" s="10"/>
      <c r="M63" s="10"/>
      <c r="N63" s="10"/>
      <c r="O63" s="10"/>
      <c r="P63" s="10"/>
      <c r="Q63" s="10"/>
      <c r="R63" s="10"/>
      <c r="S63" s="10"/>
      <c r="T63" s="10"/>
      <c r="U63" s="10"/>
      <c r="V63" s="10"/>
    </row>
    <row r="64" spans="2:22" hidden="1" x14ac:dyDescent="0.2">
      <c r="B64" s="10"/>
      <c r="C64" s="10"/>
      <c r="D64" s="10"/>
      <c r="E64" s="10"/>
      <c r="F64" s="10"/>
      <c r="G64" s="10"/>
      <c r="H64" s="10"/>
      <c r="I64" s="10"/>
      <c r="J64" s="10"/>
      <c r="K64" s="10"/>
      <c r="L64" s="10"/>
      <c r="M64" s="10"/>
      <c r="N64" s="10"/>
      <c r="O64" s="10"/>
      <c r="P64" s="10"/>
      <c r="Q64" s="10"/>
      <c r="R64" s="10"/>
      <c r="S64" s="10"/>
      <c r="T64" s="10"/>
      <c r="U64" s="10"/>
      <c r="V64" s="10"/>
    </row>
    <row r="65" spans="2:22" hidden="1" x14ac:dyDescent="0.2">
      <c r="B65" s="10"/>
      <c r="C65" s="10"/>
      <c r="D65" s="10"/>
      <c r="E65" s="10"/>
      <c r="F65" s="10"/>
      <c r="G65" s="10"/>
      <c r="H65" s="10"/>
      <c r="I65" s="10"/>
      <c r="J65" s="10"/>
      <c r="K65" s="10"/>
      <c r="L65" s="10"/>
      <c r="M65" s="10"/>
      <c r="N65" s="10"/>
      <c r="O65" s="10"/>
      <c r="P65" s="10"/>
      <c r="Q65" s="10"/>
      <c r="R65" s="10"/>
      <c r="S65" s="10"/>
      <c r="T65" s="10"/>
      <c r="U65" s="10"/>
      <c r="V65" s="10"/>
    </row>
    <row r="66" spans="2:22" hidden="1" x14ac:dyDescent="0.2">
      <c r="B66" s="10"/>
      <c r="C66" s="10"/>
      <c r="D66" s="10"/>
      <c r="E66" s="10"/>
      <c r="F66" s="10"/>
      <c r="G66" s="10"/>
      <c r="H66" s="10"/>
      <c r="I66" s="10"/>
      <c r="J66" s="10"/>
      <c r="K66" s="10"/>
      <c r="L66" s="10"/>
      <c r="M66" s="10"/>
      <c r="N66" s="10"/>
      <c r="O66" s="10"/>
      <c r="P66" s="10"/>
      <c r="Q66" s="10"/>
      <c r="R66" s="10"/>
      <c r="S66" s="10"/>
      <c r="T66" s="10"/>
      <c r="U66" s="10"/>
      <c r="V66" s="10"/>
    </row>
    <row r="67" spans="2:22" hidden="1" x14ac:dyDescent="0.2">
      <c r="B67" s="10"/>
      <c r="C67" s="10"/>
      <c r="D67" s="10"/>
      <c r="E67" s="10"/>
      <c r="F67" s="10"/>
      <c r="G67" s="10"/>
      <c r="H67" s="10"/>
      <c r="I67" s="10"/>
      <c r="J67" s="10"/>
      <c r="K67" s="10"/>
      <c r="L67" s="10"/>
      <c r="M67" s="10"/>
      <c r="N67" s="10"/>
      <c r="O67" s="10"/>
      <c r="P67" s="10"/>
      <c r="Q67" s="10"/>
      <c r="R67" s="10"/>
      <c r="S67" s="10"/>
      <c r="T67" s="10"/>
      <c r="U67" s="10"/>
      <c r="V67" s="10"/>
    </row>
    <row r="68" spans="2:22" hidden="1" x14ac:dyDescent="0.2">
      <c r="B68" s="10"/>
      <c r="C68" s="10"/>
      <c r="D68" s="10"/>
      <c r="E68" s="10"/>
      <c r="F68" s="10"/>
      <c r="G68" s="10"/>
      <c r="H68" s="10"/>
      <c r="I68" s="10"/>
      <c r="J68" s="10"/>
      <c r="K68" s="10"/>
      <c r="L68" s="10"/>
      <c r="M68" s="10"/>
      <c r="N68" s="10"/>
      <c r="O68" s="10"/>
      <c r="P68" s="10"/>
      <c r="Q68" s="10"/>
      <c r="R68" s="10"/>
      <c r="S68" s="10"/>
      <c r="T68" s="10"/>
      <c r="U68" s="10"/>
      <c r="V68" s="10"/>
    </row>
    <row r="69" spans="2:22" hidden="1" x14ac:dyDescent="0.2">
      <c r="B69" s="10"/>
      <c r="C69" s="10"/>
      <c r="D69" s="10"/>
      <c r="E69" s="10"/>
      <c r="F69" s="10"/>
      <c r="G69" s="10"/>
      <c r="H69" s="10"/>
      <c r="I69" s="10"/>
      <c r="J69" s="10"/>
      <c r="K69" s="10"/>
      <c r="L69" s="10"/>
      <c r="M69" s="10"/>
      <c r="N69" s="10"/>
      <c r="O69" s="10"/>
      <c r="P69" s="10"/>
      <c r="Q69" s="10"/>
      <c r="R69" s="10"/>
      <c r="S69" s="10"/>
      <c r="T69" s="10"/>
      <c r="U69" s="10"/>
      <c r="V69" s="10"/>
    </row>
    <row r="70" spans="2:22" hidden="1" x14ac:dyDescent="0.2">
      <c r="B70" s="10"/>
      <c r="C70" s="10"/>
      <c r="D70" s="10"/>
      <c r="E70" s="10"/>
      <c r="F70" s="10"/>
      <c r="G70" s="10"/>
      <c r="H70" s="10"/>
      <c r="I70" s="10"/>
      <c r="J70" s="10"/>
      <c r="K70" s="10"/>
      <c r="L70" s="10"/>
      <c r="M70" s="10"/>
      <c r="N70" s="10"/>
      <c r="O70" s="10"/>
      <c r="P70" s="10"/>
      <c r="Q70" s="10"/>
      <c r="R70" s="10"/>
      <c r="S70" s="10"/>
      <c r="T70" s="10"/>
      <c r="U70" s="10"/>
      <c r="V70" s="10"/>
    </row>
    <row r="71" spans="2:22" hidden="1" x14ac:dyDescent="0.2">
      <c r="B71" s="10"/>
      <c r="C71" s="10"/>
      <c r="D71" s="10"/>
      <c r="E71" s="10"/>
      <c r="F71" s="10"/>
      <c r="G71" s="10"/>
      <c r="H71" s="10"/>
      <c r="I71" s="10"/>
      <c r="J71" s="10"/>
      <c r="K71" s="10"/>
      <c r="L71" s="10"/>
      <c r="M71" s="10"/>
      <c r="N71" s="10"/>
      <c r="O71" s="10"/>
      <c r="P71" s="10"/>
      <c r="Q71" s="10"/>
      <c r="R71" s="10"/>
      <c r="S71" s="10"/>
      <c r="T71" s="10"/>
      <c r="U71" s="10"/>
      <c r="V71" s="10"/>
    </row>
    <row r="72" spans="2:22" hidden="1" x14ac:dyDescent="0.2">
      <c r="B72" s="10"/>
      <c r="C72" s="10"/>
      <c r="D72" s="10"/>
      <c r="E72" s="10"/>
      <c r="F72" s="10"/>
      <c r="G72" s="10"/>
      <c r="H72" s="10"/>
      <c r="I72" s="10"/>
      <c r="J72" s="10"/>
      <c r="K72" s="10"/>
      <c r="L72" s="10"/>
      <c r="M72" s="10"/>
      <c r="N72" s="10"/>
      <c r="O72" s="10"/>
      <c r="P72" s="10"/>
      <c r="Q72" s="10"/>
      <c r="R72" s="10"/>
      <c r="S72" s="10"/>
      <c r="T72" s="10"/>
      <c r="U72" s="10"/>
      <c r="V72" s="10"/>
    </row>
    <row r="73" spans="2:22" hidden="1" x14ac:dyDescent="0.2">
      <c r="B73" s="10"/>
      <c r="C73" s="10"/>
      <c r="D73" s="10"/>
      <c r="E73" s="10"/>
      <c r="F73" s="10"/>
      <c r="G73" s="10"/>
      <c r="H73" s="10"/>
      <c r="I73" s="10"/>
      <c r="J73" s="10"/>
      <c r="K73" s="10"/>
      <c r="L73" s="10"/>
      <c r="M73" s="10"/>
      <c r="N73" s="10"/>
      <c r="O73" s="10"/>
      <c r="P73" s="10"/>
      <c r="Q73" s="10"/>
      <c r="R73" s="10"/>
      <c r="S73" s="10"/>
      <c r="T73" s="10"/>
      <c r="U73" s="10"/>
      <c r="V73" s="10"/>
    </row>
    <row r="74" spans="2:22" hidden="1" x14ac:dyDescent="0.2">
      <c r="B74" s="10"/>
      <c r="C74" s="10"/>
      <c r="D74" s="10"/>
      <c r="E74" s="10"/>
      <c r="F74" s="10"/>
      <c r="G74" s="10"/>
      <c r="H74" s="10"/>
      <c r="I74" s="10"/>
      <c r="J74" s="10"/>
      <c r="K74" s="10"/>
      <c r="L74" s="10"/>
      <c r="M74" s="10"/>
      <c r="N74" s="10"/>
      <c r="O74" s="10"/>
      <c r="P74" s="10"/>
      <c r="Q74" s="10"/>
      <c r="R74" s="10"/>
      <c r="S74" s="10"/>
      <c r="T74" s="10"/>
      <c r="U74" s="10"/>
      <c r="V74" s="10"/>
    </row>
    <row r="75" spans="2:22" hidden="1" x14ac:dyDescent="0.2">
      <c r="B75" s="10"/>
      <c r="C75" s="10"/>
      <c r="D75" s="10"/>
      <c r="E75" s="10"/>
      <c r="F75" s="10"/>
      <c r="G75" s="10"/>
      <c r="H75" s="10"/>
      <c r="I75" s="10"/>
      <c r="J75" s="10"/>
      <c r="K75" s="10"/>
      <c r="L75" s="10"/>
      <c r="M75" s="10"/>
      <c r="N75" s="10"/>
      <c r="O75" s="10"/>
      <c r="P75" s="10"/>
      <c r="Q75" s="10"/>
      <c r="R75" s="10"/>
      <c r="S75" s="10"/>
      <c r="T75" s="10"/>
      <c r="U75" s="10"/>
      <c r="V75" s="10"/>
    </row>
    <row r="76" spans="2:22" hidden="1" x14ac:dyDescent="0.2">
      <c r="B76" s="10"/>
      <c r="C76" s="10"/>
      <c r="D76" s="10"/>
      <c r="E76" s="10"/>
      <c r="F76" s="10"/>
      <c r="G76" s="10"/>
      <c r="H76" s="10"/>
      <c r="I76" s="10"/>
      <c r="J76" s="10"/>
      <c r="K76" s="10"/>
      <c r="L76" s="10"/>
      <c r="M76" s="10"/>
      <c r="N76" s="10"/>
      <c r="O76" s="10"/>
      <c r="P76" s="10"/>
      <c r="Q76" s="10"/>
      <c r="R76" s="10"/>
      <c r="S76" s="10"/>
      <c r="T76" s="10"/>
      <c r="U76" s="10"/>
      <c r="V76" s="10"/>
    </row>
    <row r="77" spans="2:22" hidden="1" x14ac:dyDescent="0.2">
      <c r="B77" s="10"/>
      <c r="C77" s="10"/>
      <c r="D77" s="10"/>
      <c r="E77" s="10"/>
      <c r="F77" s="10"/>
      <c r="G77" s="10"/>
      <c r="H77" s="10"/>
      <c r="I77" s="10"/>
      <c r="J77" s="10"/>
      <c r="K77" s="10"/>
      <c r="L77" s="10"/>
      <c r="M77" s="10"/>
      <c r="N77" s="10"/>
      <c r="O77" s="10"/>
      <c r="P77" s="10"/>
      <c r="Q77" s="10"/>
      <c r="R77" s="10"/>
      <c r="S77" s="10"/>
      <c r="T77" s="10"/>
      <c r="U77" s="10"/>
      <c r="V77" s="10"/>
    </row>
    <row r="78" spans="2:22" hidden="1" x14ac:dyDescent="0.2">
      <c r="B78" s="10"/>
      <c r="C78" s="10"/>
      <c r="D78" s="10"/>
      <c r="E78" s="10"/>
      <c r="F78" s="10"/>
      <c r="G78" s="10"/>
      <c r="H78" s="10"/>
      <c r="I78" s="10"/>
      <c r="J78" s="10"/>
      <c r="K78" s="10"/>
      <c r="L78" s="10"/>
      <c r="M78" s="10"/>
      <c r="N78" s="10"/>
      <c r="O78" s="10"/>
      <c r="P78" s="10"/>
      <c r="Q78" s="10"/>
      <c r="R78" s="10"/>
      <c r="S78" s="10"/>
      <c r="T78" s="10"/>
      <c r="U78" s="10"/>
      <c r="V78" s="10"/>
    </row>
    <row r="79" spans="2:22" hidden="1" x14ac:dyDescent="0.2">
      <c r="B79" s="10"/>
      <c r="C79" s="10"/>
      <c r="D79" s="10"/>
      <c r="E79" s="10"/>
      <c r="F79" s="10"/>
      <c r="G79" s="10"/>
      <c r="H79" s="10"/>
      <c r="I79" s="10"/>
      <c r="J79" s="10"/>
      <c r="K79" s="10"/>
      <c r="L79" s="10"/>
      <c r="M79" s="10"/>
      <c r="N79" s="10"/>
      <c r="O79" s="10"/>
      <c r="P79" s="10"/>
      <c r="Q79" s="10"/>
      <c r="R79" s="10"/>
      <c r="S79" s="10"/>
      <c r="T79" s="10"/>
      <c r="U79" s="10"/>
      <c r="V79" s="10"/>
    </row>
    <row r="80" spans="2:22" hidden="1" x14ac:dyDescent="0.2">
      <c r="B80" s="10"/>
      <c r="C80" s="10"/>
      <c r="D80" s="10"/>
      <c r="E80" s="10"/>
      <c r="F80" s="10"/>
      <c r="G80" s="10"/>
      <c r="H80" s="10"/>
      <c r="I80" s="10"/>
      <c r="J80" s="10"/>
      <c r="K80" s="10"/>
      <c r="L80" s="10"/>
      <c r="M80" s="10"/>
      <c r="N80" s="10"/>
      <c r="O80" s="10"/>
      <c r="P80" s="10"/>
      <c r="Q80" s="10"/>
      <c r="R80" s="10"/>
      <c r="S80" s="10"/>
      <c r="T80" s="10"/>
      <c r="U80" s="10"/>
      <c r="V80" s="10"/>
    </row>
    <row r="81" spans="2:22" hidden="1" x14ac:dyDescent="0.2">
      <c r="B81" s="10"/>
      <c r="C81" s="10"/>
      <c r="D81" s="10"/>
      <c r="E81" s="10"/>
      <c r="F81" s="10"/>
      <c r="G81" s="10"/>
      <c r="H81" s="10"/>
      <c r="I81" s="10"/>
      <c r="J81" s="10"/>
      <c r="K81" s="10"/>
      <c r="L81" s="10"/>
      <c r="M81" s="10"/>
      <c r="N81" s="10"/>
      <c r="O81" s="10"/>
      <c r="P81" s="10"/>
      <c r="Q81" s="10"/>
      <c r="R81" s="10"/>
      <c r="S81" s="10"/>
      <c r="T81" s="10"/>
      <c r="U81" s="10"/>
      <c r="V81" s="10"/>
    </row>
    <row r="82" spans="2:22" hidden="1" x14ac:dyDescent="0.2">
      <c r="B82" s="10"/>
      <c r="C82" s="10"/>
      <c r="D82" s="10"/>
      <c r="E82" s="10"/>
      <c r="F82" s="10"/>
      <c r="G82" s="10"/>
      <c r="H82" s="10"/>
      <c r="I82" s="10"/>
      <c r="J82" s="10"/>
      <c r="K82" s="10"/>
      <c r="L82" s="10"/>
      <c r="M82" s="10"/>
      <c r="N82" s="10"/>
      <c r="O82" s="10"/>
      <c r="P82" s="10"/>
      <c r="Q82" s="10"/>
      <c r="R82" s="10"/>
      <c r="S82" s="10"/>
      <c r="T82" s="10"/>
      <c r="U82" s="10"/>
      <c r="V82" s="10"/>
    </row>
    <row r="83" spans="2:22" hidden="1" x14ac:dyDescent="0.2">
      <c r="B83" s="10"/>
      <c r="C83" s="10"/>
      <c r="D83" s="10"/>
      <c r="E83" s="10"/>
      <c r="F83" s="10"/>
      <c r="G83" s="10"/>
      <c r="H83" s="10"/>
      <c r="I83" s="10"/>
      <c r="J83" s="10"/>
      <c r="K83" s="10"/>
      <c r="L83" s="10"/>
      <c r="M83" s="10"/>
      <c r="N83" s="10"/>
      <c r="O83" s="10"/>
      <c r="P83" s="10"/>
      <c r="Q83" s="10"/>
      <c r="R83" s="10"/>
      <c r="S83" s="10"/>
      <c r="T83" s="10"/>
      <c r="U83" s="10"/>
      <c r="V83" s="10"/>
    </row>
    <row r="84" spans="2:22" hidden="1" x14ac:dyDescent="0.2">
      <c r="B84" s="10"/>
      <c r="C84" s="10"/>
      <c r="D84" s="10"/>
      <c r="E84" s="10"/>
      <c r="F84" s="10"/>
      <c r="G84" s="10"/>
      <c r="H84" s="10"/>
      <c r="I84" s="10"/>
      <c r="J84" s="10"/>
      <c r="K84" s="10"/>
      <c r="L84" s="10"/>
      <c r="M84" s="10"/>
      <c r="N84" s="10"/>
      <c r="O84" s="10"/>
      <c r="P84" s="10"/>
      <c r="Q84" s="10"/>
      <c r="R84" s="10"/>
      <c r="S84" s="10"/>
      <c r="T84" s="10"/>
      <c r="U84" s="10"/>
      <c r="V84" s="10"/>
    </row>
    <row r="85" spans="2:22" hidden="1" x14ac:dyDescent="0.2">
      <c r="B85" s="10"/>
      <c r="C85" s="10"/>
      <c r="D85" s="10"/>
      <c r="E85" s="10"/>
      <c r="F85" s="10"/>
      <c r="G85" s="10"/>
      <c r="H85" s="10"/>
      <c r="I85" s="10"/>
      <c r="J85" s="10"/>
      <c r="K85" s="10"/>
      <c r="L85" s="10"/>
      <c r="M85" s="10"/>
      <c r="N85" s="10"/>
      <c r="O85" s="10"/>
      <c r="P85" s="10"/>
      <c r="Q85" s="10"/>
      <c r="R85" s="10"/>
      <c r="S85" s="10"/>
      <c r="T85" s="10"/>
      <c r="U85" s="10"/>
      <c r="V85" s="10"/>
    </row>
    <row r="86" spans="2:22" hidden="1" x14ac:dyDescent="0.2">
      <c r="B86" s="10"/>
      <c r="C86" s="10"/>
      <c r="D86" s="10"/>
      <c r="E86" s="10"/>
      <c r="F86" s="10"/>
      <c r="G86" s="10"/>
      <c r="H86" s="10"/>
      <c r="I86" s="10"/>
      <c r="J86" s="10"/>
      <c r="K86" s="10"/>
      <c r="L86" s="10"/>
      <c r="M86" s="10"/>
      <c r="N86" s="10"/>
      <c r="O86" s="10"/>
      <c r="P86" s="10"/>
      <c r="Q86" s="10"/>
      <c r="R86" s="10"/>
      <c r="S86" s="10"/>
      <c r="T86" s="10"/>
      <c r="U86" s="10"/>
      <c r="V86" s="10"/>
    </row>
    <row r="87" spans="2:22" hidden="1" x14ac:dyDescent="0.2">
      <c r="B87" s="10"/>
      <c r="C87" s="10"/>
      <c r="D87" s="10"/>
      <c r="E87" s="10"/>
      <c r="F87" s="10"/>
      <c r="G87" s="10"/>
      <c r="H87" s="10"/>
      <c r="I87" s="10"/>
      <c r="J87" s="10"/>
      <c r="K87" s="10"/>
      <c r="L87" s="10"/>
      <c r="M87" s="10"/>
      <c r="N87" s="10"/>
      <c r="O87" s="10"/>
      <c r="P87" s="10"/>
      <c r="Q87" s="10"/>
      <c r="R87" s="10"/>
      <c r="S87" s="10"/>
      <c r="T87" s="10"/>
      <c r="U87" s="10"/>
      <c r="V87" s="10"/>
    </row>
    <row r="88" spans="2:22" hidden="1" x14ac:dyDescent="0.2">
      <c r="B88" s="10"/>
      <c r="C88" s="10"/>
      <c r="D88" s="10"/>
      <c r="E88" s="10"/>
      <c r="F88" s="10"/>
      <c r="G88" s="10"/>
      <c r="H88" s="10"/>
      <c r="I88" s="10"/>
      <c r="J88" s="10"/>
      <c r="K88" s="10"/>
      <c r="L88" s="10"/>
      <c r="M88" s="10"/>
      <c r="N88" s="10"/>
      <c r="O88" s="10"/>
      <c r="P88" s="10"/>
      <c r="Q88" s="10"/>
      <c r="R88" s="10"/>
      <c r="S88" s="10"/>
      <c r="T88" s="10"/>
      <c r="U88" s="10"/>
      <c r="V88" s="10"/>
    </row>
    <row r="89" spans="2:22" hidden="1" x14ac:dyDescent="0.2">
      <c r="B89" s="10"/>
      <c r="C89" s="10"/>
      <c r="D89" s="10"/>
      <c r="E89" s="10"/>
      <c r="F89" s="10"/>
      <c r="G89" s="10"/>
      <c r="H89" s="10"/>
      <c r="I89" s="10"/>
      <c r="J89" s="10"/>
      <c r="K89" s="10"/>
      <c r="L89" s="10"/>
      <c r="M89" s="10"/>
      <c r="N89" s="10"/>
      <c r="O89" s="10"/>
      <c r="P89" s="10"/>
      <c r="Q89" s="10"/>
      <c r="R89" s="10"/>
      <c r="S89" s="10"/>
      <c r="T89" s="10"/>
      <c r="U89" s="10"/>
      <c r="V89" s="10"/>
    </row>
    <row r="90" spans="2:22" hidden="1" x14ac:dyDescent="0.2">
      <c r="B90" s="10"/>
      <c r="C90" s="10"/>
      <c r="D90" s="10"/>
      <c r="E90" s="10"/>
      <c r="F90" s="10"/>
      <c r="G90" s="10"/>
      <c r="H90" s="10"/>
      <c r="I90" s="10"/>
      <c r="J90" s="10"/>
      <c r="K90" s="10"/>
      <c r="L90" s="10"/>
      <c r="M90" s="10"/>
      <c r="N90" s="10"/>
      <c r="O90" s="10"/>
      <c r="P90" s="10"/>
      <c r="Q90" s="10"/>
      <c r="R90" s="10"/>
      <c r="S90" s="10"/>
      <c r="T90" s="10"/>
      <c r="U90" s="10"/>
      <c r="V90" s="10"/>
    </row>
    <row r="91" spans="2:22" hidden="1" x14ac:dyDescent="0.2">
      <c r="B91" s="10"/>
      <c r="C91" s="10"/>
      <c r="D91" s="10"/>
      <c r="E91" s="10"/>
      <c r="F91" s="10"/>
      <c r="G91" s="10"/>
      <c r="H91" s="10"/>
      <c r="I91" s="10"/>
      <c r="J91" s="10"/>
      <c r="K91" s="10"/>
      <c r="L91" s="10"/>
      <c r="M91" s="10"/>
      <c r="N91" s="10"/>
      <c r="O91" s="10"/>
      <c r="P91" s="10"/>
      <c r="Q91" s="10"/>
      <c r="R91" s="10"/>
      <c r="S91" s="10"/>
      <c r="T91" s="10"/>
      <c r="U91" s="10"/>
      <c r="V91" s="10"/>
    </row>
    <row r="92" spans="2:22" hidden="1" x14ac:dyDescent="0.2">
      <c r="B92" s="10"/>
      <c r="C92" s="10"/>
      <c r="D92" s="10"/>
      <c r="E92" s="10"/>
      <c r="F92" s="10"/>
      <c r="G92" s="10"/>
      <c r="H92" s="10"/>
      <c r="I92" s="10"/>
      <c r="J92" s="10"/>
      <c r="K92" s="10"/>
      <c r="L92" s="10"/>
      <c r="M92" s="10"/>
      <c r="N92" s="10"/>
      <c r="O92" s="10"/>
      <c r="P92" s="10"/>
      <c r="Q92" s="10"/>
      <c r="R92" s="10"/>
      <c r="S92" s="10"/>
      <c r="T92" s="10"/>
      <c r="U92" s="10"/>
      <c r="V92" s="10"/>
    </row>
    <row r="93" spans="2:22" hidden="1" x14ac:dyDescent="0.2">
      <c r="B93" s="10"/>
      <c r="C93" s="10"/>
      <c r="D93" s="10"/>
      <c r="E93" s="10"/>
      <c r="F93" s="10"/>
      <c r="G93" s="10"/>
      <c r="H93" s="10"/>
      <c r="I93" s="10"/>
      <c r="J93" s="10"/>
      <c r="K93" s="10"/>
      <c r="L93" s="10"/>
      <c r="M93" s="10"/>
      <c r="N93" s="10"/>
      <c r="O93" s="10"/>
      <c r="P93" s="10"/>
      <c r="Q93" s="10"/>
      <c r="R93" s="10"/>
      <c r="S93" s="10"/>
      <c r="T93" s="10"/>
      <c r="U93" s="10"/>
      <c r="V93" s="10"/>
    </row>
    <row r="94" spans="2:22" hidden="1" x14ac:dyDescent="0.2">
      <c r="B94" s="10"/>
      <c r="C94" s="10"/>
      <c r="D94" s="10"/>
      <c r="E94" s="10"/>
      <c r="F94" s="10"/>
      <c r="G94" s="10"/>
      <c r="H94" s="10"/>
      <c r="I94" s="10"/>
      <c r="J94" s="10"/>
      <c r="K94" s="10"/>
      <c r="L94" s="10"/>
      <c r="M94" s="10"/>
      <c r="N94" s="10"/>
      <c r="O94" s="10"/>
      <c r="P94" s="10"/>
      <c r="Q94" s="10"/>
      <c r="R94" s="10"/>
      <c r="S94" s="10"/>
      <c r="T94" s="10"/>
      <c r="U94" s="10"/>
      <c r="V94" s="10"/>
    </row>
    <row r="95" spans="2:22" hidden="1" x14ac:dyDescent="0.2">
      <c r="B95" s="10"/>
      <c r="C95" s="10"/>
      <c r="D95" s="10"/>
      <c r="E95" s="10"/>
      <c r="F95" s="10"/>
      <c r="G95" s="10"/>
      <c r="H95" s="10"/>
      <c r="I95" s="10"/>
      <c r="J95" s="10"/>
      <c r="K95" s="10"/>
      <c r="L95" s="10"/>
      <c r="M95" s="10"/>
      <c r="N95" s="10"/>
      <c r="O95" s="10"/>
      <c r="P95" s="10"/>
      <c r="Q95" s="10"/>
      <c r="R95" s="10"/>
      <c r="S95" s="10"/>
      <c r="T95" s="10"/>
      <c r="U95" s="10"/>
      <c r="V95" s="10"/>
    </row>
    <row r="96" spans="2:22" hidden="1" x14ac:dyDescent="0.2">
      <c r="B96" s="10"/>
      <c r="C96" s="10"/>
      <c r="D96" s="10"/>
      <c r="E96" s="10"/>
      <c r="F96" s="10"/>
      <c r="G96" s="10"/>
      <c r="H96" s="10"/>
      <c r="I96" s="10"/>
      <c r="J96" s="10"/>
      <c r="K96" s="10"/>
      <c r="L96" s="10"/>
      <c r="M96" s="10"/>
      <c r="N96" s="10"/>
      <c r="O96" s="10"/>
      <c r="P96" s="10"/>
      <c r="Q96" s="10"/>
      <c r="R96" s="10"/>
      <c r="S96" s="10"/>
      <c r="T96" s="10"/>
      <c r="U96" s="10"/>
      <c r="V96" s="10"/>
    </row>
    <row r="97" spans="2:22" hidden="1" x14ac:dyDescent="0.2">
      <c r="B97" s="10"/>
      <c r="C97" s="10"/>
      <c r="D97" s="10"/>
      <c r="E97" s="10"/>
      <c r="F97" s="10"/>
      <c r="G97" s="10"/>
      <c r="H97" s="10"/>
      <c r="I97" s="10"/>
      <c r="J97" s="10"/>
      <c r="K97" s="10"/>
      <c r="L97" s="10"/>
      <c r="M97" s="10"/>
      <c r="N97" s="10"/>
      <c r="O97" s="10"/>
      <c r="P97" s="10"/>
      <c r="Q97" s="10"/>
      <c r="R97" s="10"/>
      <c r="S97" s="10"/>
      <c r="T97" s="10"/>
      <c r="U97" s="10"/>
      <c r="V97" s="10"/>
    </row>
    <row r="98" spans="2:22" hidden="1" x14ac:dyDescent="0.2">
      <c r="B98" s="10"/>
      <c r="C98" s="10"/>
      <c r="D98" s="10"/>
      <c r="E98" s="10"/>
      <c r="F98" s="10"/>
      <c r="G98" s="10"/>
      <c r="H98" s="10"/>
      <c r="I98" s="10"/>
      <c r="J98" s="10"/>
      <c r="K98" s="10"/>
      <c r="L98" s="10"/>
      <c r="M98" s="10"/>
      <c r="N98" s="10"/>
      <c r="O98" s="10"/>
      <c r="P98" s="10"/>
      <c r="Q98" s="10"/>
      <c r="R98" s="10"/>
      <c r="S98" s="10"/>
      <c r="T98" s="10"/>
      <c r="U98" s="10"/>
      <c r="V98" s="10"/>
    </row>
    <row r="99" spans="2:22" hidden="1" x14ac:dyDescent="0.2">
      <c r="B99" s="10"/>
      <c r="C99" s="10"/>
      <c r="D99" s="10"/>
      <c r="E99" s="10"/>
      <c r="F99" s="10"/>
      <c r="G99" s="10"/>
      <c r="H99" s="10"/>
      <c r="I99" s="10"/>
      <c r="J99" s="10"/>
      <c r="K99" s="10"/>
      <c r="L99" s="10"/>
      <c r="M99" s="10"/>
      <c r="N99" s="10"/>
      <c r="O99" s="10"/>
      <c r="P99" s="10"/>
      <c r="Q99" s="10"/>
      <c r="R99" s="10"/>
      <c r="S99" s="10"/>
      <c r="T99" s="10"/>
      <c r="U99" s="10"/>
      <c r="V99" s="10"/>
    </row>
    <row r="100" spans="2:22" hidden="1" x14ac:dyDescent="0.2">
      <c r="B100" s="10"/>
      <c r="C100" s="10"/>
      <c r="D100" s="10"/>
      <c r="E100" s="10"/>
      <c r="F100" s="10"/>
      <c r="G100" s="10"/>
      <c r="H100" s="10"/>
      <c r="I100" s="10"/>
      <c r="J100" s="10"/>
      <c r="K100" s="10"/>
      <c r="L100" s="10"/>
      <c r="M100" s="10"/>
      <c r="N100" s="10"/>
      <c r="O100" s="10"/>
      <c r="P100" s="10"/>
      <c r="Q100" s="10"/>
      <c r="R100" s="10"/>
      <c r="S100" s="10"/>
      <c r="T100" s="10"/>
      <c r="U100" s="10"/>
      <c r="V100" s="10"/>
    </row>
    <row r="101" spans="2:22" hidden="1" x14ac:dyDescent="0.2">
      <c r="B101" s="10"/>
      <c r="C101" s="10"/>
      <c r="D101" s="10"/>
      <c r="E101" s="10"/>
      <c r="F101" s="10"/>
      <c r="G101" s="10"/>
      <c r="H101" s="10"/>
      <c r="I101" s="10"/>
      <c r="J101" s="10"/>
      <c r="K101" s="10"/>
      <c r="L101" s="10"/>
      <c r="M101" s="10"/>
      <c r="N101" s="10"/>
      <c r="O101" s="10"/>
      <c r="P101" s="10"/>
      <c r="Q101" s="10"/>
      <c r="R101" s="10"/>
      <c r="S101" s="10"/>
      <c r="T101" s="10"/>
      <c r="U101" s="10"/>
      <c r="V101" s="10"/>
    </row>
    <row r="102" spans="2:22" hidden="1" x14ac:dyDescent="0.2">
      <c r="B102" s="10"/>
      <c r="C102" s="10"/>
      <c r="D102" s="10"/>
      <c r="E102" s="10"/>
      <c r="F102" s="10"/>
      <c r="G102" s="10"/>
      <c r="H102" s="10"/>
      <c r="I102" s="10"/>
      <c r="J102" s="10"/>
      <c r="K102" s="10"/>
      <c r="L102" s="10"/>
      <c r="M102" s="10"/>
      <c r="N102" s="10"/>
      <c r="O102" s="10"/>
      <c r="P102" s="10"/>
      <c r="Q102" s="10"/>
      <c r="R102" s="10"/>
      <c r="S102" s="10"/>
      <c r="T102" s="10"/>
      <c r="U102" s="10"/>
      <c r="V102" s="10"/>
    </row>
    <row r="103" spans="2:22" hidden="1" x14ac:dyDescent="0.2">
      <c r="B103" s="10"/>
      <c r="C103" s="10"/>
      <c r="D103" s="10"/>
      <c r="E103" s="10"/>
      <c r="F103" s="10"/>
      <c r="G103" s="10"/>
      <c r="H103" s="10"/>
      <c r="I103" s="10"/>
      <c r="J103" s="10"/>
      <c r="K103" s="10"/>
      <c r="L103" s="10"/>
      <c r="M103" s="10"/>
      <c r="N103" s="10"/>
      <c r="O103" s="10"/>
      <c r="P103" s="10"/>
      <c r="Q103" s="10"/>
      <c r="R103" s="10"/>
      <c r="S103" s="10"/>
      <c r="T103" s="10"/>
      <c r="U103" s="10"/>
      <c r="V103" s="10"/>
    </row>
    <row r="104" spans="2:22" hidden="1" x14ac:dyDescent="0.2">
      <c r="B104" s="10"/>
      <c r="C104" s="10"/>
      <c r="D104" s="10"/>
      <c r="E104" s="10"/>
      <c r="F104" s="10"/>
      <c r="G104" s="10"/>
      <c r="H104" s="10"/>
      <c r="I104" s="10"/>
      <c r="J104" s="10"/>
      <c r="K104" s="10"/>
      <c r="L104" s="10"/>
      <c r="M104" s="10"/>
      <c r="N104" s="10"/>
      <c r="O104" s="10"/>
      <c r="P104" s="10"/>
      <c r="Q104" s="10"/>
      <c r="R104" s="10"/>
      <c r="S104" s="10"/>
      <c r="T104" s="10"/>
      <c r="U104" s="10"/>
      <c r="V104" s="10"/>
    </row>
    <row r="105" spans="2:22" hidden="1" x14ac:dyDescent="0.2">
      <c r="B105" s="10"/>
      <c r="C105" s="10"/>
      <c r="D105" s="10"/>
      <c r="E105" s="10"/>
      <c r="F105" s="10"/>
      <c r="G105" s="10"/>
      <c r="H105" s="10"/>
      <c r="I105" s="10"/>
      <c r="J105" s="10"/>
      <c r="K105" s="10"/>
      <c r="L105" s="10"/>
      <c r="M105" s="10"/>
      <c r="N105" s="10"/>
      <c r="O105" s="10"/>
      <c r="P105" s="10"/>
      <c r="Q105" s="10"/>
      <c r="R105" s="10"/>
      <c r="S105" s="10"/>
      <c r="T105" s="10"/>
      <c r="U105" s="10"/>
      <c r="V105" s="10"/>
    </row>
    <row r="106" spans="2:22" hidden="1" x14ac:dyDescent="0.2">
      <c r="B106" s="10"/>
      <c r="C106" s="10"/>
      <c r="D106" s="10"/>
      <c r="E106" s="10"/>
      <c r="F106" s="10"/>
      <c r="G106" s="10"/>
      <c r="H106" s="10"/>
      <c r="I106" s="10"/>
      <c r="J106" s="10"/>
      <c r="K106" s="10"/>
      <c r="L106" s="10"/>
      <c r="M106" s="10"/>
      <c r="N106" s="10"/>
      <c r="O106" s="10"/>
      <c r="P106" s="10"/>
      <c r="Q106" s="10"/>
      <c r="R106" s="10"/>
      <c r="S106" s="10"/>
      <c r="T106" s="10"/>
      <c r="U106" s="10"/>
      <c r="V106" s="10"/>
    </row>
    <row r="107" spans="2:22" hidden="1" x14ac:dyDescent="0.2">
      <c r="B107" s="10"/>
      <c r="C107" s="10"/>
      <c r="D107" s="10"/>
      <c r="E107" s="10"/>
      <c r="F107" s="10"/>
      <c r="G107" s="10"/>
      <c r="H107" s="10"/>
      <c r="I107" s="10"/>
      <c r="J107" s="10"/>
      <c r="K107" s="10"/>
      <c r="L107" s="10"/>
      <c r="M107" s="10"/>
      <c r="N107" s="10"/>
      <c r="O107" s="10"/>
      <c r="P107" s="10"/>
      <c r="Q107" s="10"/>
      <c r="R107" s="10"/>
      <c r="S107" s="10"/>
      <c r="T107" s="10"/>
      <c r="U107" s="10"/>
      <c r="V107" s="10"/>
    </row>
    <row r="108" spans="2:22" hidden="1" x14ac:dyDescent="0.2">
      <c r="B108" s="10"/>
      <c r="C108" s="10"/>
      <c r="D108" s="10"/>
      <c r="E108" s="10"/>
      <c r="F108" s="10"/>
      <c r="G108" s="10"/>
      <c r="H108" s="10"/>
      <c r="I108" s="10"/>
      <c r="J108" s="10"/>
      <c r="K108" s="10"/>
      <c r="L108" s="10"/>
      <c r="M108" s="10"/>
      <c r="N108" s="10"/>
      <c r="O108" s="10"/>
      <c r="P108" s="10"/>
      <c r="Q108" s="10"/>
      <c r="R108" s="10"/>
      <c r="S108" s="10"/>
      <c r="T108" s="10"/>
      <c r="U108" s="10"/>
      <c r="V108" s="10"/>
    </row>
    <row r="109" spans="2:22" hidden="1" x14ac:dyDescent="0.2">
      <c r="B109" s="10"/>
      <c r="C109" s="10"/>
      <c r="D109" s="10"/>
      <c r="E109" s="10"/>
      <c r="F109" s="10"/>
      <c r="G109" s="10"/>
      <c r="H109" s="10"/>
      <c r="I109" s="10"/>
      <c r="J109" s="10"/>
      <c r="K109" s="10"/>
      <c r="L109" s="10"/>
      <c r="M109" s="10"/>
      <c r="N109" s="10"/>
      <c r="O109" s="10"/>
      <c r="P109" s="10"/>
      <c r="Q109" s="10"/>
      <c r="R109" s="10"/>
      <c r="S109" s="10"/>
      <c r="T109" s="10"/>
      <c r="U109" s="10"/>
      <c r="V109" s="10"/>
    </row>
    <row r="110" spans="2:22" hidden="1" x14ac:dyDescent="0.2">
      <c r="B110" s="10"/>
      <c r="C110" s="10"/>
      <c r="D110" s="10"/>
      <c r="E110" s="10"/>
      <c r="F110" s="10"/>
      <c r="G110" s="10"/>
      <c r="H110" s="10"/>
      <c r="I110" s="10"/>
      <c r="J110" s="10"/>
      <c r="K110" s="10"/>
      <c r="L110" s="10"/>
      <c r="M110" s="10"/>
      <c r="N110" s="10"/>
      <c r="O110" s="10"/>
      <c r="P110" s="10"/>
      <c r="Q110" s="10"/>
      <c r="R110" s="10"/>
      <c r="S110" s="10"/>
      <c r="T110" s="10"/>
      <c r="U110" s="10"/>
      <c r="V110" s="10"/>
    </row>
    <row r="111" spans="2:22" hidden="1" x14ac:dyDescent="0.2">
      <c r="B111" s="10"/>
      <c r="C111" s="10"/>
      <c r="D111" s="10"/>
      <c r="E111" s="10"/>
      <c r="F111" s="10"/>
      <c r="G111" s="10"/>
      <c r="H111" s="10"/>
      <c r="I111" s="10"/>
      <c r="J111" s="10"/>
      <c r="K111" s="10"/>
      <c r="L111" s="10"/>
      <c r="M111" s="10"/>
      <c r="N111" s="10"/>
      <c r="O111" s="10"/>
      <c r="P111" s="10"/>
      <c r="Q111" s="10"/>
      <c r="R111" s="10"/>
      <c r="S111" s="10"/>
      <c r="T111" s="10"/>
      <c r="U111" s="10"/>
      <c r="V111" s="10"/>
    </row>
    <row r="112" spans="2:22" hidden="1" x14ac:dyDescent="0.2">
      <c r="B112" s="10"/>
      <c r="C112" s="10"/>
      <c r="D112" s="10"/>
      <c r="E112" s="10"/>
      <c r="F112" s="10"/>
      <c r="G112" s="10"/>
      <c r="H112" s="10"/>
      <c r="I112" s="10"/>
      <c r="J112" s="10"/>
      <c r="K112" s="10"/>
      <c r="L112" s="10"/>
      <c r="M112" s="10"/>
      <c r="N112" s="10"/>
      <c r="O112" s="10"/>
      <c r="P112" s="10"/>
      <c r="Q112" s="10"/>
      <c r="R112" s="10"/>
      <c r="S112" s="10"/>
      <c r="T112" s="10"/>
      <c r="U112" s="10"/>
      <c r="V112" s="10"/>
    </row>
    <row r="113" spans="2:22" hidden="1" x14ac:dyDescent="0.2">
      <c r="B113" s="10"/>
      <c r="C113" s="10"/>
      <c r="D113" s="10"/>
      <c r="E113" s="10"/>
      <c r="F113" s="10"/>
      <c r="G113" s="10"/>
      <c r="H113" s="10"/>
      <c r="I113" s="10"/>
      <c r="J113" s="10"/>
      <c r="K113" s="10"/>
      <c r="L113" s="10"/>
      <c r="M113" s="10"/>
      <c r="N113" s="10"/>
      <c r="O113" s="10"/>
      <c r="P113" s="10"/>
      <c r="Q113" s="10"/>
      <c r="R113" s="10"/>
      <c r="S113" s="10"/>
      <c r="T113" s="10"/>
      <c r="U113" s="10"/>
      <c r="V113" s="10"/>
    </row>
    <row r="114" spans="2:22" hidden="1" x14ac:dyDescent="0.2">
      <c r="B114" s="10"/>
      <c r="C114" s="10"/>
      <c r="D114" s="10"/>
      <c r="E114" s="10"/>
      <c r="F114" s="10"/>
      <c r="G114" s="10"/>
      <c r="H114" s="10"/>
      <c r="I114" s="10"/>
      <c r="J114" s="10"/>
      <c r="K114" s="10"/>
      <c r="L114" s="10"/>
      <c r="M114" s="10"/>
      <c r="N114" s="10"/>
      <c r="O114" s="10"/>
      <c r="P114" s="10"/>
      <c r="Q114" s="10"/>
      <c r="R114" s="10"/>
      <c r="S114" s="10"/>
      <c r="T114" s="10"/>
      <c r="U114" s="10"/>
      <c r="V114" s="10"/>
    </row>
    <row r="115" spans="2:22" hidden="1" x14ac:dyDescent="0.2">
      <c r="B115" s="10"/>
      <c r="C115" s="10"/>
      <c r="D115" s="10"/>
      <c r="E115" s="10"/>
      <c r="F115" s="10"/>
      <c r="G115" s="10"/>
      <c r="H115" s="10"/>
      <c r="I115" s="10"/>
      <c r="J115" s="10"/>
      <c r="K115" s="10"/>
      <c r="L115" s="10"/>
      <c r="M115" s="10"/>
      <c r="N115" s="10"/>
      <c r="O115" s="10"/>
      <c r="P115" s="10"/>
      <c r="Q115" s="10"/>
      <c r="R115" s="10"/>
      <c r="S115" s="10"/>
      <c r="T115" s="10"/>
      <c r="U115" s="10"/>
      <c r="V115" s="10"/>
    </row>
    <row r="116" spans="2:22" hidden="1" x14ac:dyDescent="0.2">
      <c r="B116" s="10"/>
      <c r="C116" s="10"/>
      <c r="D116" s="10"/>
      <c r="E116" s="10"/>
      <c r="F116" s="10"/>
      <c r="G116" s="10"/>
      <c r="H116" s="10"/>
      <c r="I116" s="10"/>
      <c r="J116" s="10"/>
      <c r="K116" s="10"/>
      <c r="L116" s="10"/>
      <c r="M116" s="10"/>
      <c r="N116" s="10"/>
      <c r="O116" s="10"/>
      <c r="P116" s="10"/>
      <c r="Q116" s="10"/>
      <c r="R116" s="10"/>
      <c r="S116" s="10"/>
      <c r="T116" s="10"/>
      <c r="U116" s="10"/>
      <c r="V116" s="10"/>
    </row>
    <row r="117" spans="2:22" hidden="1" x14ac:dyDescent="0.2">
      <c r="B117" s="10"/>
      <c r="C117" s="10"/>
      <c r="D117" s="10"/>
      <c r="E117" s="10"/>
      <c r="F117" s="10"/>
      <c r="G117" s="10"/>
      <c r="H117" s="10"/>
      <c r="I117" s="10"/>
      <c r="J117" s="10"/>
      <c r="K117" s="10"/>
      <c r="L117" s="10"/>
      <c r="M117" s="10"/>
      <c r="N117" s="10"/>
      <c r="O117" s="10"/>
      <c r="P117" s="10"/>
      <c r="Q117" s="10"/>
      <c r="R117" s="10"/>
      <c r="S117" s="10"/>
      <c r="T117" s="10"/>
      <c r="U117" s="10"/>
      <c r="V117" s="10"/>
    </row>
    <row r="118" spans="2:22" hidden="1" x14ac:dyDescent="0.2">
      <c r="B118" s="10"/>
      <c r="C118" s="10"/>
      <c r="D118" s="10"/>
      <c r="E118" s="10"/>
      <c r="F118" s="10"/>
      <c r="G118" s="10"/>
      <c r="H118" s="10"/>
      <c r="I118" s="10"/>
      <c r="J118" s="10"/>
      <c r="K118" s="10"/>
      <c r="L118" s="10"/>
      <c r="M118" s="10"/>
      <c r="N118" s="10"/>
      <c r="O118" s="10"/>
      <c r="P118" s="10"/>
      <c r="Q118" s="10"/>
      <c r="R118" s="10"/>
      <c r="S118" s="10"/>
      <c r="T118" s="10"/>
      <c r="U118" s="10"/>
      <c r="V118" s="10"/>
    </row>
    <row r="119" spans="2:22" hidden="1" x14ac:dyDescent="0.2">
      <c r="B119" s="10"/>
      <c r="C119" s="10"/>
      <c r="D119" s="10"/>
      <c r="E119" s="10"/>
      <c r="F119" s="10"/>
      <c r="G119" s="10"/>
      <c r="H119" s="10"/>
      <c r="I119" s="10"/>
      <c r="J119" s="10"/>
      <c r="K119" s="10"/>
      <c r="L119" s="10"/>
      <c r="M119" s="10"/>
      <c r="N119" s="10"/>
      <c r="O119" s="10"/>
      <c r="P119" s="10"/>
      <c r="Q119" s="10"/>
      <c r="R119" s="10"/>
      <c r="S119" s="10"/>
      <c r="T119" s="10"/>
      <c r="U119" s="10"/>
      <c r="V119" s="10"/>
    </row>
    <row r="120" spans="2:22" x14ac:dyDescent="0.2"/>
    <row r="121" spans="2:22" x14ac:dyDescent="0.2"/>
  </sheetData>
  <sheetProtection algorithmName="SHA-512" hashValue="wFUn9bUB+umrO9KPSkYWOOVHjVdcme6euT/iyQjf4m6YnzEWXhzPLiyd0Q8ZRl9LXymPa0OyiBmClsT+77Rcqw==" saltValue="bIq463qL3p/bJoQxAw6Nyg==" spinCount="100000" sheet="1" objects="1" scenarios="1" selectLockedCells="1"/>
  <mergeCells count="5">
    <mergeCell ref="B4:C4"/>
    <mergeCell ref="B12:C12"/>
    <mergeCell ref="B35:D35"/>
    <mergeCell ref="B24:C24"/>
    <mergeCell ref="A2:C2"/>
  </mergeCells>
  <dataValidations count="3">
    <dataValidation type="list" allowBlank="1" showInputMessage="1" showErrorMessage="1" sqref="C10" xr:uid="{00000000-0002-0000-0200-000000000000}">
      <formula1>$W$2:$W$4</formula1>
    </dataValidation>
    <dataValidation type="whole" allowBlank="1" showInputMessage="1" showErrorMessage="1" errorTitle="Input Error" error="Enter a value without decimals" sqref="C7:C9" xr:uid="{00000000-0002-0000-0200-000001000000}">
      <formula1>0</formula1>
      <formula2>99999999</formula2>
    </dataValidation>
    <dataValidation type="list" allowBlank="1" showInputMessage="1" showErrorMessage="1" sqref="B48:B49 C17" xr:uid="{00000000-0002-0000-0200-000002000000}">
      <formula1>$B$48:$B$49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69"/>
  <sheetViews>
    <sheetView showGridLines="0" showRowColHeaders="0" zoomScaleNormal="100" workbookViewId="0">
      <selection activeCell="D20" sqref="D20"/>
    </sheetView>
  </sheetViews>
  <sheetFormatPr defaultColWidth="0" defaultRowHeight="11.25" zeroHeight="1" x14ac:dyDescent="0.2"/>
  <cols>
    <col min="1" max="1" width="1.42578125" style="1" customWidth="1"/>
    <col min="2" max="2" width="9.28515625" style="1" customWidth="1"/>
    <col min="3" max="3" width="34.7109375" style="1" customWidth="1"/>
    <col min="4" max="4" width="13.42578125" style="1" customWidth="1"/>
    <col min="5" max="6" width="9.28515625" style="1" customWidth="1"/>
    <col min="7" max="7" width="9.28515625" style="133" customWidth="1"/>
    <col min="8" max="8" width="9.28515625" style="1" customWidth="1"/>
    <col min="9" max="9" width="10" style="1" bestFit="1" customWidth="1"/>
    <col min="10" max="15" width="9.28515625" style="1" customWidth="1"/>
    <col min="16" max="16" width="13.5703125" style="1" customWidth="1"/>
    <col min="17" max="18" width="9.28515625" style="1" customWidth="1"/>
    <col min="19" max="22" width="0" style="1" hidden="1" customWidth="1"/>
    <col min="23" max="16384" width="9.28515625" style="1" hidden="1"/>
  </cols>
  <sheetData>
    <row r="1" spans="1:17" ht="12" customHeight="1" x14ac:dyDescent="0.2">
      <c r="A1" s="291"/>
      <c r="B1" s="291"/>
      <c r="C1" s="291"/>
      <c r="D1" s="291"/>
      <c r="E1" s="291"/>
      <c r="F1" s="291"/>
      <c r="G1" s="291"/>
      <c r="H1" s="291"/>
      <c r="I1" s="291"/>
      <c r="J1" s="291"/>
      <c r="K1" s="291"/>
      <c r="L1" s="291"/>
      <c r="M1" s="291"/>
      <c r="N1" s="291"/>
      <c r="O1" s="291"/>
      <c r="P1" s="291"/>
      <c r="Q1" s="291"/>
    </row>
    <row r="2" spans="1:17" ht="12" customHeight="1" x14ac:dyDescent="0.2">
      <c r="A2" s="291"/>
      <c r="B2" s="291"/>
      <c r="C2" s="291"/>
      <c r="D2" s="291"/>
      <c r="E2" s="291"/>
      <c r="F2" s="291"/>
      <c r="G2" s="291"/>
      <c r="H2" s="291"/>
      <c r="I2" s="291"/>
      <c r="J2" s="291"/>
      <c r="K2" s="291"/>
      <c r="L2" s="291"/>
      <c r="M2" s="291"/>
      <c r="N2" s="291"/>
      <c r="O2" s="291"/>
      <c r="P2" s="291"/>
      <c r="Q2" s="291"/>
    </row>
    <row r="3" spans="1:17" ht="12" customHeight="1" x14ac:dyDescent="0.2">
      <c r="A3" s="291"/>
      <c r="B3" s="291"/>
      <c r="C3" s="291"/>
      <c r="D3" s="291"/>
      <c r="E3" s="291"/>
      <c r="F3" s="291"/>
      <c r="G3" s="291"/>
      <c r="H3" s="291"/>
      <c r="I3" s="291"/>
      <c r="J3" s="291"/>
      <c r="K3" s="291"/>
      <c r="L3" s="291"/>
      <c r="M3" s="291"/>
      <c r="N3" s="291"/>
      <c r="O3" s="291"/>
      <c r="P3" s="291"/>
      <c r="Q3" s="291"/>
    </row>
    <row r="4" spans="1:17" ht="7.15" customHeight="1" x14ac:dyDescent="0.2">
      <c r="A4" s="291"/>
      <c r="B4" s="291"/>
      <c r="C4" s="291"/>
      <c r="D4" s="291"/>
      <c r="E4" s="291"/>
      <c r="F4" s="291"/>
      <c r="G4" s="291"/>
      <c r="H4" s="291"/>
      <c r="I4" s="291"/>
      <c r="J4" s="291"/>
      <c r="K4" s="291"/>
      <c r="L4" s="291"/>
      <c r="M4" s="291"/>
      <c r="N4" s="291"/>
      <c r="O4" s="291"/>
      <c r="P4" s="291"/>
      <c r="Q4" s="291"/>
    </row>
    <row r="5" spans="1:17" ht="16.149999999999999" customHeight="1" x14ac:dyDescent="0.3">
      <c r="A5" s="33"/>
      <c r="B5" s="293" t="s">
        <v>173</v>
      </c>
      <c r="C5" s="293"/>
      <c r="D5" s="293"/>
      <c r="E5" s="293"/>
      <c r="F5" s="293"/>
      <c r="G5" s="293"/>
      <c r="H5" s="293"/>
      <c r="I5" s="293"/>
      <c r="J5" s="293"/>
      <c r="K5" s="293"/>
      <c r="L5" s="293"/>
      <c r="M5" s="293"/>
      <c r="N5" s="293"/>
      <c r="O5" s="293"/>
      <c r="P5" s="293"/>
      <c r="Q5" s="293"/>
    </row>
    <row r="6" spans="1:17" ht="12" customHeight="1" x14ac:dyDescent="0.2"/>
    <row r="7" spans="1:17" ht="12" customHeight="1" x14ac:dyDescent="0.25">
      <c r="B7" s="292" t="s">
        <v>149</v>
      </c>
      <c r="C7" s="292"/>
      <c r="D7" s="43"/>
      <c r="E7" s="43"/>
      <c r="F7" s="43"/>
      <c r="G7" s="134"/>
      <c r="H7" s="43"/>
      <c r="I7" s="43"/>
      <c r="J7" s="43"/>
      <c r="K7" s="43"/>
      <c r="L7" s="43"/>
      <c r="M7" s="43"/>
      <c r="N7" s="43"/>
      <c r="O7" s="43"/>
      <c r="P7" s="43"/>
      <c r="Q7" s="43"/>
    </row>
    <row r="8" spans="1:17" ht="12" customHeight="1" x14ac:dyDescent="0.2">
      <c r="B8" s="34"/>
      <c r="C8" s="43"/>
      <c r="D8" s="43"/>
      <c r="E8" s="43"/>
      <c r="F8" s="43"/>
      <c r="G8" s="134"/>
      <c r="H8" s="43"/>
      <c r="I8" s="43"/>
      <c r="J8" s="43"/>
      <c r="K8" s="43"/>
      <c r="L8" s="43"/>
      <c r="M8" s="43"/>
      <c r="N8" s="43"/>
      <c r="O8" s="43"/>
      <c r="P8" s="43"/>
      <c r="Q8" s="43"/>
    </row>
    <row r="9" spans="1:17" ht="12" customHeight="1" x14ac:dyDescent="0.2">
      <c r="B9" s="294" t="s">
        <v>174</v>
      </c>
      <c r="C9" s="294"/>
      <c r="D9" s="294"/>
      <c r="E9" s="294"/>
      <c r="F9" s="294"/>
      <c r="G9" s="294"/>
      <c r="H9" s="294"/>
      <c r="I9" s="294"/>
      <c r="J9" s="294"/>
      <c r="K9" s="294"/>
      <c r="L9" s="294"/>
      <c r="M9" s="294"/>
      <c r="N9" s="294"/>
      <c r="O9" s="294"/>
      <c r="P9" s="294"/>
      <c r="Q9" s="294"/>
    </row>
    <row r="10" spans="1:17" ht="12" customHeight="1" x14ac:dyDescent="0.2">
      <c r="B10" s="294" t="s">
        <v>175</v>
      </c>
      <c r="C10" s="294"/>
      <c r="D10" s="294"/>
      <c r="E10" s="294"/>
      <c r="F10" s="294"/>
      <c r="G10" s="294"/>
      <c r="H10" s="294"/>
      <c r="I10" s="294"/>
      <c r="J10" s="294"/>
      <c r="K10" s="294"/>
      <c r="L10" s="294"/>
      <c r="M10" s="294"/>
      <c r="N10" s="294"/>
      <c r="O10" s="294"/>
      <c r="P10" s="294"/>
      <c r="Q10" s="294"/>
    </row>
    <row r="11" spans="1:17" ht="12" customHeight="1" x14ac:dyDescent="0.2">
      <c r="B11" s="294" t="s">
        <v>176</v>
      </c>
      <c r="C11" s="294"/>
      <c r="D11" s="294"/>
      <c r="E11" s="294"/>
      <c r="F11" s="294"/>
      <c r="G11" s="294"/>
      <c r="H11" s="294"/>
      <c r="I11" s="294"/>
      <c r="J11" s="294"/>
      <c r="K11" s="294"/>
      <c r="L11" s="294"/>
      <c r="M11" s="294"/>
      <c r="N11" s="294"/>
      <c r="O11" s="294"/>
      <c r="P11" s="294"/>
      <c r="Q11" s="294"/>
    </row>
    <row r="12" spans="1:17" ht="12" customHeight="1" x14ac:dyDescent="0.2">
      <c r="B12" s="34"/>
      <c r="C12" s="43"/>
      <c r="D12" s="43"/>
      <c r="E12" s="43"/>
      <c r="F12" s="43"/>
      <c r="G12" s="134"/>
      <c r="H12" s="43"/>
      <c r="I12" s="43"/>
      <c r="J12" s="43"/>
      <c r="K12" s="43"/>
      <c r="L12" s="43"/>
      <c r="M12" s="43"/>
      <c r="N12" s="43"/>
      <c r="O12" s="43"/>
      <c r="P12" s="43"/>
      <c r="Q12" s="43"/>
    </row>
    <row r="13" spans="1:17" ht="13.15" customHeight="1" x14ac:dyDescent="0.2">
      <c r="B13" s="315" t="s">
        <v>3</v>
      </c>
      <c r="C13" s="316"/>
      <c r="D13" s="131"/>
      <c r="E13" s="43"/>
      <c r="F13" s="43"/>
      <c r="G13" s="134"/>
      <c r="H13" s="43"/>
      <c r="I13" s="43"/>
      <c r="J13" s="43"/>
      <c r="K13" s="43"/>
      <c r="L13" s="43"/>
      <c r="M13" s="43"/>
      <c r="N13" s="43"/>
      <c r="O13" s="43"/>
      <c r="P13" s="43"/>
      <c r="Q13" s="43"/>
    </row>
    <row r="14" spans="1:17" ht="13.15" customHeight="1" x14ac:dyDescent="0.2">
      <c r="B14" s="315" t="s">
        <v>177</v>
      </c>
      <c r="C14" s="316"/>
      <c r="D14" s="132"/>
      <c r="E14" s="108"/>
      <c r="F14" s="43"/>
      <c r="G14" s="134"/>
      <c r="H14" s="43"/>
      <c r="I14" s="43"/>
      <c r="J14" s="43"/>
      <c r="K14" s="43"/>
      <c r="L14" s="43"/>
      <c r="M14" s="43"/>
      <c r="N14" s="43"/>
      <c r="O14" s="43"/>
      <c r="P14" s="109"/>
      <c r="Q14" s="43"/>
    </row>
    <row r="15" spans="1:17" hidden="1" x14ac:dyDescent="0.2">
      <c r="B15" s="110"/>
      <c r="C15" s="317" t="s">
        <v>178</v>
      </c>
      <c r="D15" s="111" t="s">
        <v>179</v>
      </c>
      <c r="E15" s="112" t="s">
        <v>180</v>
      </c>
      <c r="F15" s="113" t="s">
        <v>181</v>
      </c>
      <c r="G15" s="134"/>
      <c r="H15" s="43"/>
      <c r="I15" s="43"/>
      <c r="J15" s="43"/>
      <c r="K15" s="43"/>
      <c r="L15" s="43"/>
      <c r="M15" s="43"/>
      <c r="N15" s="43"/>
      <c r="O15" s="43"/>
      <c r="P15" s="109"/>
      <c r="Q15" s="43"/>
    </row>
    <row r="16" spans="1:17" ht="12" hidden="1" thickBot="1" x14ac:dyDescent="0.25">
      <c r="B16" s="110"/>
      <c r="C16" s="318"/>
      <c r="D16" s="114">
        <v>1000</v>
      </c>
      <c r="E16" s="114">
        <v>0</v>
      </c>
      <c r="F16" s="114">
        <f>SUM(D16+E16)</f>
        <v>1000</v>
      </c>
      <c r="G16" s="134"/>
      <c r="H16" s="43"/>
      <c r="I16" s="43"/>
      <c r="J16" s="43"/>
      <c r="K16" s="43"/>
      <c r="L16" s="43"/>
      <c r="M16" s="43"/>
      <c r="N16" s="43"/>
      <c r="O16" s="43"/>
      <c r="P16" s="109"/>
      <c r="Q16" s="43"/>
    </row>
    <row r="17" spans="2:21" ht="12" thickBot="1" x14ac:dyDescent="0.25">
      <c r="B17" s="110"/>
      <c r="C17" s="43"/>
      <c r="D17" s="43"/>
      <c r="E17" s="43"/>
      <c r="F17" s="43"/>
      <c r="G17" s="134"/>
      <c r="H17" s="43"/>
      <c r="I17" s="43"/>
      <c r="J17" s="43"/>
      <c r="K17" s="43"/>
      <c r="L17" s="43"/>
      <c r="M17" s="43"/>
      <c r="N17" s="43"/>
      <c r="O17" s="43"/>
      <c r="P17" s="109"/>
      <c r="Q17" s="110"/>
    </row>
    <row r="18" spans="2:21" ht="15" customHeight="1" x14ac:dyDescent="0.2">
      <c r="B18" s="319" t="s">
        <v>138</v>
      </c>
      <c r="C18" s="321" t="s">
        <v>182</v>
      </c>
      <c r="D18" s="304" t="s">
        <v>183</v>
      </c>
      <c r="E18" s="304" t="s">
        <v>184</v>
      </c>
      <c r="F18" s="304" t="s">
        <v>185</v>
      </c>
      <c r="G18" s="313" t="s">
        <v>186</v>
      </c>
      <c r="H18" s="304" t="s">
        <v>187</v>
      </c>
      <c r="I18" s="304" t="s">
        <v>188</v>
      </c>
      <c r="J18" s="304" t="s">
        <v>189</v>
      </c>
      <c r="K18" s="304" t="s">
        <v>190</v>
      </c>
      <c r="L18" s="304" t="s">
        <v>191</v>
      </c>
      <c r="M18" s="304" t="s">
        <v>192</v>
      </c>
      <c r="N18" s="304" t="s">
        <v>193</v>
      </c>
      <c r="O18" s="304" t="s">
        <v>194</v>
      </c>
      <c r="P18" s="306" t="s">
        <v>195</v>
      </c>
      <c r="Q18" s="308" t="s">
        <v>138</v>
      </c>
    </row>
    <row r="19" spans="2:21" ht="15.75" customHeight="1" x14ac:dyDescent="0.2">
      <c r="B19" s="320"/>
      <c r="C19" s="322"/>
      <c r="D19" s="305"/>
      <c r="E19" s="305"/>
      <c r="F19" s="305"/>
      <c r="G19" s="314"/>
      <c r="H19" s="305"/>
      <c r="I19" s="305"/>
      <c r="J19" s="305"/>
      <c r="K19" s="305"/>
      <c r="L19" s="305"/>
      <c r="M19" s="305"/>
      <c r="N19" s="305"/>
      <c r="O19" s="305"/>
      <c r="P19" s="307"/>
      <c r="Q19" s="309"/>
    </row>
    <row r="20" spans="2:21" ht="15.75" customHeight="1" x14ac:dyDescent="0.2">
      <c r="B20" s="149"/>
      <c r="C20" s="127" t="s">
        <v>196</v>
      </c>
      <c r="D20" s="129"/>
      <c r="E20" s="129"/>
      <c r="F20" s="129"/>
      <c r="G20" s="135"/>
      <c r="H20" s="129"/>
      <c r="I20" s="129"/>
      <c r="J20" s="129"/>
      <c r="K20" s="129"/>
      <c r="L20" s="129"/>
      <c r="M20" s="129"/>
      <c r="N20" s="129"/>
      <c r="O20" s="129"/>
      <c r="P20" s="128"/>
      <c r="Q20" s="150"/>
    </row>
    <row r="21" spans="2:21" ht="15.75" hidden="1" customHeight="1" x14ac:dyDescent="0.2">
      <c r="B21" s="149"/>
      <c r="C21" s="127"/>
      <c r="D21" s="130">
        <f>IF(D20-2&lt;0,0,D20-2)</f>
        <v>0</v>
      </c>
      <c r="E21" s="130">
        <f t="shared" ref="E21:O21" si="0">IF(E20-2&lt;0,0,E20-2)</f>
        <v>0</v>
      </c>
      <c r="F21" s="130">
        <f t="shared" si="0"/>
        <v>0</v>
      </c>
      <c r="G21" s="136">
        <f t="shared" si="0"/>
        <v>0</v>
      </c>
      <c r="H21" s="130">
        <f t="shared" si="0"/>
        <v>0</v>
      </c>
      <c r="I21" s="130">
        <f t="shared" si="0"/>
        <v>0</v>
      </c>
      <c r="J21" s="130">
        <f t="shared" si="0"/>
        <v>0</v>
      </c>
      <c r="K21" s="130">
        <f t="shared" si="0"/>
        <v>0</v>
      </c>
      <c r="L21" s="130">
        <f t="shared" si="0"/>
        <v>0</v>
      </c>
      <c r="M21" s="130">
        <f t="shared" si="0"/>
        <v>0</v>
      </c>
      <c r="N21" s="130">
        <f t="shared" si="0"/>
        <v>0</v>
      </c>
      <c r="O21" s="130">
        <f t="shared" si="0"/>
        <v>0</v>
      </c>
      <c r="P21" s="128"/>
      <c r="Q21" s="150"/>
    </row>
    <row r="22" spans="2:21" ht="15.75" customHeight="1" x14ac:dyDescent="0.2">
      <c r="B22" s="149"/>
      <c r="C22" s="127" t="s">
        <v>197</v>
      </c>
      <c r="D22" s="137"/>
      <c r="E22" s="137"/>
      <c r="F22" s="137"/>
      <c r="G22" s="137"/>
      <c r="H22" s="137"/>
      <c r="I22" s="137"/>
      <c r="J22" s="137"/>
      <c r="K22" s="137"/>
      <c r="L22" s="137"/>
      <c r="M22" s="137"/>
      <c r="N22" s="137"/>
      <c r="O22" s="137"/>
      <c r="P22" s="141">
        <f t="shared" ref="P22:P26" si="1">SUM(D22:O22)</f>
        <v>0</v>
      </c>
      <c r="Q22" s="151"/>
    </row>
    <row r="23" spans="2:21" ht="15.75" customHeight="1" x14ac:dyDescent="0.2">
      <c r="B23" s="149">
        <v>4474</v>
      </c>
      <c r="C23" s="127" t="s">
        <v>198</v>
      </c>
      <c r="D23" s="137"/>
      <c r="E23" s="137"/>
      <c r="F23" s="137"/>
      <c r="G23" s="137"/>
      <c r="H23" s="137"/>
      <c r="I23" s="137"/>
      <c r="J23" s="137"/>
      <c r="K23" s="137"/>
      <c r="L23" s="137"/>
      <c r="M23" s="137"/>
      <c r="N23" s="137"/>
      <c r="O23" s="137"/>
      <c r="P23" s="141">
        <f t="shared" si="1"/>
        <v>0</v>
      </c>
      <c r="Q23" s="151">
        <v>4474</v>
      </c>
    </row>
    <row r="24" spans="2:21" ht="15.75" customHeight="1" x14ac:dyDescent="0.2">
      <c r="B24" s="149">
        <v>3810</v>
      </c>
      <c r="C24" s="127" t="s">
        <v>199</v>
      </c>
      <c r="D24" s="138">
        <f>IF(D14="Yes",0,D23)</f>
        <v>0</v>
      </c>
      <c r="E24" s="138">
        <f>IF(D14="Yes",0,E23)</f>
        <v>0</v>
      </c>
      <c r="F24" s="138">
        <f>IF(D14="Yes",0,F23)</f>
        <v>0</v>
      </c>
      <c r="G24" s="138">
        <f>IF(D14="Yes",0,G23)</f>
        <v>0</v>
      </c>
      <c r="H24" s="138">
        <f>IF(D14="Yes",0,H23)</f>
        <v>0</v>
      </c>
      <c r="I24" s="138">
        <f>IF(D14="Yes",0,I23)</f>
        <v>0</v>
      </c>
      <c r="J24" s="138">
        <f>IF(D14="Yes",0,J23)</f>
        <v>0</v>
      </c>
      <c r="K24" s="138">
        <f>IF(D14="Yes",0,K23)</f>
        <v>0</v>
      </c>
      <c r="L24" s="138">
        <f>IF(D14="Yes",0,L23)</f>
        <v>0</v>
      </c>
      <c r="M24" s="138">
        <f>IF(D14="Yes",0,M23)</f>
        <v>0</v>
      </c>
      <c r="N24" s="138">
        <f>IF(D14="Yes",0,N23)</f>
        <v>0</v>
      </c>
      <c r="O24" s="138">
        <f>IF(D14="Yes",0,O23)</f>
        <v>0</v>
      </c>
      <c r="P24" s="141">
        <f t="shared" si="1"/>
        <v>0</v>
      </c>
      <c r="Q24" s="151">
        <v>3810</v>
      </c>
    </row>
    <row r="25" spans="2:21" ht="26.65" customHeight="1" x14ac:dyDescent="0.2">
      <c r="B25" s="149" t="s">
        <v>200</v>
      </c>
      <c r="C25" s="127" t="s">
        <v>201</v>
      </c>
      <c r="D25" s="138">
        <f>D22+D24</f>
        <v>0</v>
      </c>
      <c r="E25" s="138">
        <f t="shared" ref="E25:O25" si="2">E22+E24</f>
        <v>0</v>
      </c>
      <c r="F25" s="138">
        <f t="shared" si="2"/>
        <v>0</v>
      </c>
      <c r="G25" s="138">
        <f t="shared" si="2"/>
        <v>0</v>
      </c>
      <c r="H25" s="138">
        <f t="shared" si="2"/>
        <v>0</v>
      </c>
      <c r="I25" s="138">
        <f t="shared" si="2"/>
        <v>0</v>
      </c>
      <c r="J25" s="138">
        <f t="shared" si="2"/>
        <v>0</v>
      </c>
      <c r="K25" s="138">
        <f t="shared" si="2"/>
        <v>0</v>
      </c>
      <c r="L25" s="138">
        <f t="shared" si="2"/>
        <v>0</v>
      </c>
      <c r="M25" s="138">
        <f t="shared" si="2"/>
        <v>0</v>
      </c>
      <c r="N25" s="138">
        <f t="shared" si="2"/>
        <v>0</v>
      </c>
      <c r="O25" s="138">
        <f t="shared" si="2"/>
        <v>0</v>
      </c>
      <c r="P25" s="141">
        <f t="shared" si="1"/>
        <v>0</v>
      </c>
      <c r="Q25" s="151">
        <v>4005</v>
      </c>
    </row>
    <row r="26" spans="2:21" ht="12.75" customHeight="1" x14ac:dyDescent="0.2">
      <c r="B26" s="152">
        <v>4116</v>
      </c>
      <c r="C26" s="127" t="s">
        <v>202</v>
      </c>
      <c r="D26" s="138">
        <f>IF((AND(D25&gt;0)),SUM(IF(D20&lt;3,D20*310,(2*310)+(209*(D20-2)))*D28),0)</f>
        <v>0</v>
      </c>
      <c r="E26" s="138">
        <f t="shared" ref="E26:O26" si="3">IF((AND(E25&gt;0)),SUM(IF(E20&lt;3,E20*310,(2*310)+(209*(E20-2)))*E28),0)</f>
        <v>0</v>
      </c>
      <c r="F26" s="138">
        <f t="shared" si="3"/>
        <v>0</v>
      </c>
      <c r="G26" s="138">
        <f t="shared" si="3"/>
        <v>0</v>
      </c>
      <c r="H26" s="138">
        <f t="shared" si="3"/>
        <v>0</v>
      </c>
      <c r="I26" s="138">
        <f t="shared" si="3"/>
        <v>0</v>
      </c>
      <c r="J26" s="138">
        <f t="shared" si="3"/>
        <v>0</v>
      </c>
      <c r="K26" s="138">
        <f t="shared" si="3"/>
        <v>0</v>
      </c>
      <c r="L26" s="138">
        <f t="shared" si="3"/>
        <v>0</v>
      </c>
      <c r="M26" s="138">
        <f t="shared" si="3"/>
        <v>0</v>
      </c>
      <c r="N26" s="138">
        <f t="shared" si="3"/>
        <v>0</v>
      </c>
      <c r="O26" s="138">
        <f t="shared" si="3"/>
        <v>0</v>
      </c>
      <c r="P26" s="142">
        <f t="shared" si="1"/>
        <v>0</v>
      </c>
      <c r="Q26" s="153">
        <v>4116</v>
      </c>
    </row>
    <row r="27" spans="2:21" ht="12.75" customHeight="1" thickBot="1" x14ac:dyDescent="0.25">
      <c r="B27" s="154">
        <v>4120</v>
      </c>
      <c r="C27" s="158" t="s">
        <v>203</v>
      </c>
      <c r="D27" s="155">
        <f>IF(D25=0,0,D30)</f>
        <v>0</v>
      </c>
      <c r="E27" s="155">
        <f>IF(E25=0,0,E30)</f>
        <v>0</v>
      </c>
      <c r="F27" s="155">
        <f>IF(F25=0,0,F30)</f>
        <v>0</v>
      </c>
      <c r="G27" s="155">
        <f>IF(G25=0,0,G30)</f>
        <v>0</v>
      </c>
      <c r="H27" s="155">
        <f>IF(H25=0,0,H29)</f>
        <v>0</v>
      </c>
      <c r="I27" s="155">
        <f t="shared" ref="I27:O27" si="4">IF(I25=0,0,I30)</f>
        <v>0</v>
      </c>
      <c r="J27" s="155">
        <f t="shared" si="4"/>
        <v>0</v>
      </c>
      <c r="K27" s="155">
        <f t="shared" si="4"/>
        <v>0</v>
      </c>
      <c r="L27" s="155">
        <f t="shared" si="4"/>
        <v>0</v>
      </c>
      <c r="M27" s="155">
        <f t="shared" si="4"/>
        <v>0</v>
      </c>
      <c r="N27" s="155">
        <f t="shared" si="4"/>
        <v>0</v>
      </c>
      <c r="O27" s="155">
        <f t="shared" si="4"/>
        <v>0</v>
      </c>
      <c r="P27" s="156">
        <f>SUM(D27:O27)</f>
        <v>0</v>
      </c>
      <c r="Q27" s="157">
        <v>4120</v>
      </c>
    </row>
    <row r="28" spans="2:21" ht="12.75" hidden="1" customHeight="1" x14ac:dyDescent="0.2">
      <c r="B28" s="143"/>
      <c r="C28" s="144"/>
      <c r="D28" s="145">
        <f>IF($D14="Y",IF(#REF!&gt;0,1,0),1)</f>
        <v>1</v>
      </c>
      <c r="E28" s="145">
        <f>IF($D14="Y",IF(#REF!&gt;0,1,0),1)</f>
        <v>1</v>
      </c>
      <c r="F28" s="145">
        <f>IF($D14="Y",IF(#REF!&gt;0,1,0),1)</f>
        <v>1</v>
      </c>
      <c r="G28" s="146">
        <f>IF($D14="Y",IF(#REF!&gt;0,1,0),1)</f>
        <v>1</v>
      </c>
      <c r="H28" s="145">
        <f>IF($D14="Y",IF(#REF!&gt;0,1,0),1)</f>
        <v>1</v>
      </c>
      <c r="I28" s="145">
        <f>IF($D14="Y",IF(#REF!&gt;0,1,0),1)</f>
        <v>1</v>
      </c>
      <c r="J28" s="145">
        <f>IF($D14="Y",IF(#REF!&gt;0,1,0),1)</f>
        <v>1</v>
      </c>
      <c r="K28" s="145">
        <f>IF($D14="Y",IF(#REF!&gt;0,1,0),1)</f>
        <v>1</v>
      </c>
      <c r="L28" s="145">
        <f>IF($D14="Y",IF(#REF!&gt;0,1,0),1)</f>
        <v>1</v>
      </c>
      <c r="M28" s="145">
        <f>IF($D14="Y",IF(#REF!&gt;0,1,0),1)</f>
        <v>1</v>
      </c>
      <c r="N28" s="145">
        <f>IF($D14="Y",IF(#REF!&gt;0,1,0),1)</f>
        <v>1</v>
      </c>
      <c r="O28" s="145">
        <f>IF($D14="Y",IF(#REF!&gt;0,1,0),1)</f>
        <v>1</v>
      </c>
      <c r="P28" s="147">
        <f>IF(E14&lt;65,0,(P34-P35))</f>
        <v>0</v>
      </c>
      <c r="Q28" s="148"/>
    </row>
    <row r="29" spans="2:21" ht="12.75" hidden="1" customHeight="1" x14ac:dyDescent="0.2">
      <c r="B29" s="115"/>
      <c r="C29" s="116"/>
      <c r="D29" s="117"/>
      <c r="E29" s="118">
        <f>IF(E31=0,-D27,E30)</f>
        <v>0</v>
      </c>
      <c r="F29" s="118">
        <f>IF(F31=0,-(D27+E27),F30)</f>
        <v>0</v>
      </c>
      <c r="G29" s="139">
        <f>IF(G31=0,-(D27+E27+F27),G30)</f>
        <v>0</v>
      </c>
      <c r="H29" s="118">
        <f>IF(H31=0,-(D27+E27+F27+G27),H30)</f>
        <v>0</v>
      </c>
      <c r="I29" s="118">
        <f>IF(I31=0,-(D27+E27+F27+G27+H27),I30)</f>
        <v>0</v>
      </c>
      <c r="J29" s="118">
        <f>IF(J31=0,-(D27+E27+F27+G27+H27+I27),J30)</f>
        <v>0</v>
      </c>
      <c r="K29" s="118">
        <f>IF(K31=0,-(D27+E27+F27+G27+H27+I27+J27),K30)</f>
        <v>0</v>
      </c>
      <c r="L29" s="118">
        <f>IF(L31=0,-(D27+E27+F27+G27+H27+I27+J27+K27),L30)</f>
        <v>0</v>
      </c>
      <c r="M29" s="118">
        <f>IF(M31=0,-(D27+E27+F27+G27+H27+I27+J27+K27+L27),M30)</f>
        <v>0</v>
      </c>
      <c r="N29" s="118">
        <f>IF(N31=0,-(D27+E27+F27+G27+H27+I27+J27+K27+L27+M27),N30)</f>
        <v>0</v>
      </c>
      <c r="O29" s="118">
        <f>IF(O31=0,-(D27+E27+F27+G27+H27+I27+J27+K27+L27+M27+N27),O30)</f>
        <v>0</v>
      </c>
      <c r="P29" s="118">
        <f>IF(P31=0,-O27,P30)</f>
        <v>0</v>
      </c>
      <c r="Q29" s="119"/>
    </row>
    <row r="30" spans="2:21" ht="12.75" hidden="1" customHeight="1" x14ac:dyDescent="0.2">
      <c r="B30" s="115"/>
      <c r="C30" s="120" t="s">
        <v>204</v>
      </c>
      <c r="D30" s="42">
        <f>D31</f>
        <v>0</v>
      </c>
      <c r="E30" s="42">
        <f>E31-D27</f>
        <v>0</v>
      </c>
      <c r="F30" s="42">
        <f>F31-(D27+E27)</f>
        <v>0</v>
      </c>
      <c r="G30" s="140">
        <f>G31-(D27+E27+F27)</f>
        <v>0</v>
      </c>
      <c r="H30" s="42">
        <f>H31-(D27+E27+F27+G27)</f>
        <v>0</v>
      </c>
      <c r="I30" s="42">
        <f>I31-(D27+E27+F27+G27+H27)</f>
        <v>0</v>
      </c>
      <c r="J30" s="42">
        <f>J31-(D27+E27+F27+G27+H27+I27)</f>
        <v>0</v>
      </c>
      <c r="K30" s="42">
        <f>K31-(D27+E27+F27+G27+H27+I27+J27)</f>
        <v>0</v>
      </c>
      <c r="L30" s="42">
        <f>L31-(D27+E27+F27+G27+H27+I27+J27+K27)</f>
        <v>0</v>
      </c>
      <c r="M30" s="42">
        <f>M31-(D27+E27+F27+G27+H27+I27+J27+K27+L27)</f>
        <v>0</v>
      </c>
      <c r="N30" s="42">
        <f>N31-(D27+E27+F27+G27+H27+I27+J27+K27+L27+M27)</f>
        <v>0</v>
      </c>
      <c r="O30" s="42">
        <f>O31-(D27+E27+F27+G27+H27+I27+J27+K27+L27+M27+N27)</f>
        <v>0</v>
      </c>
      <c r="P30" s="42">
        <f>P31-(L27+M27+N27+O27)</f>
        <v>0</v>
      </c>
      <c r="Q30" s="121"/>
      <c r="U30" s="27"/>
    </row>
    <row r="31" spans="2:21" ht="12.75" hidden="1" customHeight="1" x14ac:dyDescent="0.2">
      <c r="B31" s="115"/>
      <c r="C31" s="120" t="s">
        <v>205</v>
      </c>
      <c r="D31" s="42">
        <f>IF(D33&lt;0,0,D32)</f>
        <v>0</v>
      </c>
      <c r="E31" s="42">
        <f>IF(E33&lt;0,0,E32)</f>
        <v>0</v>
      </c>
      <c r="F31" s="42">
        <f t="shared" ref="F31:P31" si="5">IF(F33&lt;0,0,F32)</f>
        <v>0</v>
      </c>
      <c r="G31" s="140">
        <f t="shared" si="5"/>
        <v>0</v>
      </c>
      <c r="H31" s="42">
        <f t="shared" si="5"/>
        <v>0</v>
      </c>
      <c r="I31" s="42">
        <f t="shared" si="5"/>
        <v>0</v>
      </c>
      <c r="J31" s="42">
        <f t="shared" si="5"/>
        <v>0</v>
      </c>
      <c r="K31" s="42">
        <f t="shared" si="5"/>
        <v>0</v>
      </c>
      <c r="L31" s="42">
        <f t="shared" si="5"/>
        <v>0</v>
      </c>
      <c r="M31" s="42">
        <f t="shared" si="5"/>
        <v>0</v>
      </c>
      <c r="N31" s="42">
        <f t="shared" si="5"/>
        <v>0</v>
      </c>
      <c r="O31" s="42">
        <f t="shared" si="5"/>
        <v>0</v>
      </c>
      <c r="P31" s="122">
        <f t="shared" si="5"/>
        <v>0</v>
      </c>
      <c r="Q31" s="121"/>
      <c r="U31" s="27"/>
    </row>
    <row r="32" spans="2:21" ht="12.75" hidden="1" customHeight="1" x14ac:dyDescent="0.2">
      <c r="B32" s="115"/>
      <c r="C32" s="120" t="s">
        <v>206</v>
      </c>
      <c r="D32" s="42">
        <f>IF(D13&lt;65,0,D33)</f>
        <v>0</v>
      </c>
      <c r="E32" s="42">
        <f>IF(D13&lt;65,0,E33)</f>
        <v>0</v>
      </c>
      <c r="F32" s="42">
        <f>IF(D13&lt;65,0,F33)</f>
        <v>0</v>
      </c>
      <c r="G32" s="140">
        <f>IF(D13&lt;65,0,G33)</f>
        <v>0</v>
      </c>
      <c r="H32" s="42">
        <f>IF(D13&lt;65,0,H33)</f>
        <v>0</v>
      </c>
      <c r="I32" s="42">
        <f>IF(D13&lt;65,0,I33)</f>
        <v>0</v>
      </c>
      <c r="J32" s="42">
        <f>IF(D13&lt;65,0,J33)</f>
        <v>0</v>
      </c>
      <c r="K32" s="42">
        <f>IF(D13&lt;65,0,K33)</f>
        <v>0</v>
      </c>
      <c r="L32" s="42">
        <f>IF(D13&lt;65,0,L33)</f>
        <v>0</v>
      </c>
      <c r="M32" s="42">
        <f>IF(D13&lt;65,0,M33)</f>
        <v>0</v>
      </c>
      <c r="N32" s="42">
        <f>IF(D13&lt;65,0,N33)</f>
        <v>0</v>
      </c>
      <c r="O32" s="42">
        <f>IF(D13&lt;65,0,O33)</f>
        <v>0</v>
      </c>
      <c r="P32" s="123">
        <f>IF(D13&lt;65,0,P33)</f>
        <v>0</v>
      </c>
      <c r="Q32" s="121"/>
      <c r="U32" s="27"/>
    </row>
    <row r="33" spans="2:21" ht="12.75" hidden="1" customHeight="1" x14ac:dyDescent="0.2">
      <c r="B33" s="115"/>
      <c r="C33" s="120" t="s">
        <v>207</v>
      </c>
      <c r="D33" s="42">
        <f>((D25-(D26*3))*33.3/100)</f>
        <v>0</v>
      </c>
      <c r="E33" s="42">
        <f>(((D25+E25)-((D26+E26)*3))*33.3/100)</f>
        <v>0</v>
      </c>
      <c r="F33" s="42">
        <f>(((D25+E25+F25)-((D26+E26+F26)*3))*33.3/100)</f>
        <v>0</v>
      </c>
      <c r="G33" s="140">
        <f>(((D25+E25+F25+G25)-((D26+E26+F26+G26)*3))*33.3/100)</f>
        <v>0</v>
      </c>
      <c r="H33" s="42">
        <f>(((D25+E25+F25+G25+H25)-((D26+E26+F26+G26+H26)*3))*33.3/100)</f>
        <v>0</v>
      </c>
      <c r="I33" s="42">
        <f>(((D25+E25+F25+G25+H25+I25)-((D26+E26+F26+G26+H26+I26)*3))*33.3/100)</f>
        <v>0</v>
      </c>
      <c r="J33" s="42">
        <f>(((D25+E25+F25+G25+H25+I25+J25)-((D26+E26+F26+G26+H26+I26+J26)*3))*33.3/100)</f>
        <v>0</v>
      </c>
      <c r="K33" s="42">
        <f>(((D25+E25+F25+G25+H25+I25+J25+K25)-((D26+E26+F26+G26+H26+I26+J26+K26)*3))*33.3/100)</f>
        <v>0</v>
      </c>
      <c r="L33" s="42">
        <f>(((D25+E25+F25+G25+H25+I25+J25+K25+L25)-((D26+E26+F26+G26+H26+I26+J26+K26+L26)*3))*33.3/100)</f>
        <v>0</v>
      </c>
      <c r="M33" s="42">
        <f>(((D25+E25+F25+G25+H25+I25+J25+K25+L25+M25)-((D26+E26+F26+G26+H26+I26+J26+K26+L26+M26)*3))*33.3/100)</f>
        <v>0</v>
      </c>
      <c r="N33" s="42">
        <f>(((D25+E25+F25+G25+H25+I25+J25+K25+L25+M25+N25)-((D26+E26+F26+G26+H26+I26+J26+K26+L26+M26+N26)*3))*33.3/100)</f>
        <v>0</v>
      </c>
      <c r="O33" s="42">
        <f>(((D25+E25+F25+G25+H25+I25+J25+K25+L25+M25+N25+O25)-((D26+E26+F26+G26+H26+I26+J26+K26+L26+M26+N26+O26)*3))*33.3/100)</f>
        <v>0</v>
      </c>
      <c r="P33" s="124">
        <f>(((P25-(P26*3))*33.3/100))</f>
        <v>0</v>
      </c>
      <c r="Q33" s="121"/>
      <c r="U33" s="27"/>
    </row>
    <row r="34" spans="2:21" ht="12.75" hidden="1" customHeight="1" x14ac:dyDescent="0.2">
      <c r="B34" s="115"/>
      <c r="C34" s="120"/>
      <c r="D34" s="42"/>
      <c r="E34" s="42"/>
      <c r="F34" s="42"/>
      <c r="G34" s="140"/>
      <c r="H34" s="42"/>
      <c r="I34" s="42"/>
      <c r="J34" s="42"/>
      <c r="K34" s="42"/>
      <c r="L34" s="42"/>
      <c r="M34" s="42"/>
      <c r="N34" s="42"/>
      <c r="O34" s="42"/>
      <c r="P34" s="125"/>
      <c r="Q34" s="121"/>
      <c r="U34" s="27"/>
    </row>
    <row r="35" spans="2:21" ht="12" thickBot="1" x14ac:dyDescent="0.25">
      <c r="B35" s="110"/>
      <c r="C35" s="43"/>
      <c r="D35" s="43"/>
      <c r="E35" s="43"/>
      <c r="F35" s="43"/>
      <c r="G35" s="134"/>
      <c r="H35" s="43"/>
      <c r="I35" s="43"/>
      <c r="J35" s="43"/>
      <c r="K35" s="43"/>
      <c r="L35" s="43"/>
      <c r="M35" s="43"/>
      <c r="N35" s="43"/>
      <c r="O35" s="43"/>
      <c r="P35" s="109"/>
      <c r="Q35" s="110"/>
    </row>
    <row r="36" spans="2:21" ht="13.5" thickBot="1" x14ac:dyDescent="0.25">
      <c r="B36" s="310" t="s">
        <v>208</v>
      </c>
      <c r="C36" s="311"/>
      <c r="D36" s="311"/>
      <c r="E36" s="312"/>
      <c r="F36" s="43"/>
      <c r="G36" s="134"/>
      <c r="H36" s="43"/>
      <c r="I36" s="43"/>
      <c r="J36" s="43"/>
      <c r="K36" s="43"/>
      <c r="L36" s="43"/>
      <c r="M36" s="43"/>
      <c r="N36" s="43"/>
      <c r="O36" s="43"/>
      <c r="P36" s="109"/>
      <c r="Q36" s="43"/>
    </row>
    <row r="37" spans="2:21" ht="12.75" x14ac:dyDescent="0.2">
      <c r="B37" s="212"/>
      <c r="C37" s="295" t="s">
        <v>209</v>
      </c>
      <c r="D37" s="295"/>
      <c r="E37" s="296"/>
      <c r="F37" s="43"/>
      <c r="G37" s="134"/>
      <c r="H37" s="43"/>
      <c r="I37" s="43"/>
      <c r="J37" s="43"/>
      <c r="K37" s="43"/>
      <c r="L37" s="43"/>
      <c r="M37" s="43"/>
      <c r="N37" s="43"/>
      <c r="O37" s="43"/>
      <c r="P37" s="109"/>
      <c r="Q37" s="43"/>
    </row>
    <row r="38" spans="2:21" ht="12.75" x14ac:dyDescent="0.2">
      <c r="B38" s="213"/>
      <c r="C38" s="297" t="s">
        <v>210</v>
      </c>
      <c r="D38" s="297"/>
      <c r="E38" s="298"/>
      <c r="F38" s="43"/>
      <c r="G38" s="134"/>
      <c r="H38" s="43"/>
      <c r="I38" s="44"/>
      <c r="J38" s="44"/>
      <c r="K38" s="44"/>
      <c r="L38" s="44"/>
      <c r="M38" s="43"/>
      <c r="N38" s="43"/>
      <c r="O38" s="43"/>
      <c r="P38" s="109"/>
      <c r="Q38" s="43"/>
    </row>
    <row r="39" spans="2:21" ht="12.75" x14ac:dyDescent="0.2">
      <c r="B39" s="214"/>
      <c r="C39" s="299" t="s">
        <v>211</v>
      </c>
      <c r="D39" s="300"/>
      <c r="E39" s="301"/>
      <c r="F39" s="43"/>
      <c r="G39" s="134"/>
      <c r="H39" s="43"/>
      <c r="I39" s="44"/>
      <c r="J39" s="44"/>
      <c r="K39" s="44"/>
      <c r="L39" s="44"/>
      <c r="M39" s="43"/>
      <c r="N39" s="43"/>
      <c r="O39" s="43"/>
      <c r="P39" s="109"/>
      <c r="Q39" s="43"/>
    </row>
    <row r="40" spans="2:21" ht="12.75" x14ac:dyDescent="0.2">
      <c r="B40" s="215"/>
      <c r="C40" s="297" t="s">
        <v>138</v>
      </c>
      <c r="D40" s="302"/>
      <c r="E40" s="303"/>
      <c r="F40" s="43"/>
      <c r="G40" s="134"/>
      <c r="H40" s="43"/>
      <c r="I40" s="44"/>
      <c r="J40" s="44"/>
      <c r="K40" s="44"/>
      <c r="L40" s="44"/>
      <c r="M40" s="43"/>
      <c r="N40" s="43"/>
      <c r="O40" s="43"/>
      <c r="P40" s="109"/>
      <c r="Q40" s="43"/>
    </row>
    <row r="41" spans="2:21" x14ac:dyDescent="0.2">
      <c r="B41" s="43"/>
      <c r="C41" s="43"/>
      <c r="D41" s="43"/>
      <c r="E41" s="43"/>
      <c r="F41" s="43"/>
      <c r="G41" s="134"/>
      <c r="H41" s="43"/>
      <c r="I41" s="43"/>
      <c r="J41" s="43"/>
      <c r="K41" s="43"/>
      <c r="L41" s="43"/>
      <c r="M41" s="43"/>
      <c r="N41" s="43"/>
      <c r="O41" s="43"/>
      <c r="P41" s="43"/>
      <c r="Q41" s="43"/>
    </row>
    <row r="42" spans="2:21" x14ac:dyDescent="0.2">
      <c r="B42" s="43"/>
      <c r="C42" s="43"/>
      <c r="D42" s="43"/>
      <c r="E42" s="43"/>
      <c r="F42" s="43"/>
      <c r="G42" s="134"/>
      <c r="H42" s="43"/>
      <c r="I42" s="43"/>
      <c r="J42" s="43"/>
      <c r="K42" s="43"/>
      <c r="L42" s="43"/>
      <c r="M42" s="43"/>
      <c r="N42" s="43"/>
      <c r="O42" s="43"/>
      <c r="P42" s="43"/>
      <c r="Q42" s="43"/>
    </row>
    <row r="43" spans="2:21" ht="12" x14ac:dyDescent="0.2">
      <c r="B43" s="126" t="s">
        <v>71</v>
      </c>
      <c r="C43" s="43"/>
      <c r="D43" s="43"/>
      <c r="E43" s="43"/>
      <c r="F43" s="43"/>
      <c r="G43" s="134"/>
      <c r="H43" s="43"/>
      <c r="I43" s="43"/>
      <c r="J43" s="43"/>
      <c r="K43" s="43"/>
      <c r="L43" s="43"/>
      <c r="M43" s="43"/>
      <c r="N43" s="43"/>
      <c r="O43" s="43"/>
      <c r="P43" s="43"/>
      <c r="Q43" s="43"/>
    </row>
    <row r="44" spans="2:21" ht="12" x14ac:dyDescent="0.2">
      <c r="B44" s="126" t="s">
        <v>72</v>
      </c>
      <c r="C44" s="43"/>
      <c r="D44" s="43"/>
      <c r="E44" s="43"/>
      <c r="F44" s="43"/>
      <c r="G44" s="134"/>
      <c r="H44" s="43"/>
      <c r="I44" s="43"/>
      <c r="J44" s="43"/>
      <c r="K44" s="43"/>
      <c r="L44" s="43"/>
      <c r="M44" s="43"/>
      <c r="N44" s="43"/>
      <c r="O44" s="43"/>
      <c r="P44" s="43"/>
      <c r="Q44" s="43"/>
    </row>
    <row r="45" spans="2:21" ht="12" x14ac:dyDescent="0.2">
      <c r="B45" s="126" t="s">
        <v>73</v>
      </c>
      <c r="C45" s="43"/>
      <c r="D45" s="43"/>
      <c r="E45" s="43"/>
      <c r="F45" s="43"/>
      <c r="G45" s="134"/>
      <c r="H45" s="43"/>
      <c r="I45" s="43"/>
      <c r="J45" s="43"/>
      <c r="K45" s="43"/>
      <c r="L45" s="43"/>
      <c r="M45" s="43"/>
      <c r="N45" s="43"/>
      <c r="O45" s="43"/>
      <c r="P45" s="43"/>
      <c r="Q45" s="43"/>
    </row>
    <row r="46" spans="2:21" ht="12" x14ac:dyDescent="0.2">
      <c r="B46" s="126" t="s">
        <v>74</v>
      </c>
      <c r="C46" s="43"/>
      <c r="D46" s="43"/>
      <c r="E46" s="43"/>
      <c r="F46" s="43"/>
      <c r="G46" s="134"/>
      <c r="H46" s="43"/>
      <c r="I46" s="43"/>
      <c r="J46" s="43"/>
      <c r="K46" s="43"/>
      <c r="L46" s="43"/>
      <c r="M46" s="43"/>
      <c r="N46" s="43"/>
      <c r="O46" s="43"/>
      <c r="P46" s="43"/>
      <c r="Q46" s="43"/>
    </row>
    <row r="47" spans="2:21" ht="12" x14ac:dyDescent="0.2">
      <c r="B47" s="126" t="s">
        <v>75</v>
      </c>
      <c r="C47" s="43"/>
      <c r="D47" s="43"/>
      <c r="E47" s="43"/>
      <c r="F47" s="43"/>
      <c r="G47" s="134"/>
      <c r="H47" s="43"/>
      <c r="I47" s="43"/>
      <c r="J47" s="43"/>
      <c r="K47" s="43"/>
      <c r="L47" s="43"/>
      <c r="M47" s="43"/>
      <c r="N47" s="43"/>
      <c r="O47" s="43"/>
      <c r="P47" s="43"/>
      <c r="Q47" s="43"/>
    </row>
    <row r="48" spans="2:21"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sheetData>
  <sheetProtection algorithmName="SHA-512" hashValue="qOKwCjwSUc4dCnAkKqA2aCDM5K6NaeyfA8t3EqQz2yUuuOVkqf3S14AfPx7txHBouU6EE/uHFrT91pYk8hHZaQ==" saltValue="QJAfvdyjIH22YccD9TFSqA==" spinCount="100000" sheet="1" selectLockedCells="1"/>
  <mergeCells count="30">
    <mergeCell ref="B14:C14"/>
    <mergeCell ref="K18:K19"/>
    <mergeCell ref="L18:L19"/>
    <mergeCell ref="C15:C16"/>
    <mergeCell ref="B18:B19"/>
    <mergeCell ref="C18:C19"/>
    <mergeCell ref="D18:D19"/>
    <mergeCell ref="E18:E19"/>
    <mergeCell ref="F18:F19"/>
    <mergeCell ref="B11:Q11"/>
    <mergeCell ref="C37:E37"/>
    <mergeCell ref="C38:E38"/>
    <mergeCell ref="C39:E39"/>
    <mergeCell ref="C40:E40"/>
    <mergeCell ref="M18:M19"/>
    <mergeCell ref="N18:N19"/>
    <mergeCell ref="O18:O19"/>
    <mergeCell ref="P18:P19"/>
    <mergeCell ref="Q18:Q19"/>
    <mergeCell ref="B36:E36"/>
    <mergeCell ref="G18:G19"/>
    <mergeCell ref="H18:H19"/>
    <mergeCell ref="I18:I19"/>
    <mergeCell ref="J18:J19"/>
    <mergeCell ref="B13:C13"/>
    <mergeCell ref="A1:Q4"/>
    <mergeCell ref="B7:C7"/>
    <mergeCell ref="B5:Q5"/>
    <mergeCell ref="B9:Q9"/>
    <mergeCell ref="B10:Q1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6"/>
  <sheetViews>
    <sheetView showGridLines="0" showRowColHeaders="0" zoomScaleNormal="100" workbookViewId="0">
      <selection activeCell="A5" sqref="A5"/>
    </sheetView>
  </sheetViews>
  <sheetFormatPr defaultColWidth="0" defaultRowHeight="11.25" zeroHeight="1" x14ac:dyDescent="0.2"/>
  <cols>
    <col min="1" max="1" width="16.7109375" style="2" customWidth="1"/>
    <col min="2" max="2" width="15.28515625" style="1" customWidth="1"/>
    <col min="3" max="3" width="15.5703125" style="5" customWidth="1"/>
    <col min="4" max="4" width="15.7109375" style="5" customWidth="1"/>
    <col min="5" max="5" width="4.7109375" style="1" customWidth="1"/>
    <col min="6" max="16384" width="9.28515625" style="1" hidden="1"/>
  </cols>
  <sheetData>
    <row r="1" spans="1:4" x14ac:dyDescent="0.2"/>
    <row r="2" spans="1:4" x14ac:dyDescent="0.2"/>
    <row r="3" spans="1:4" x14ac:dyDescent="0.2"/>
    <row r="4" spans="1:4" x14ac:dyDescent="0.2"/>
    <row r="5" spans="1:4" x14ac:dyDescent="0.2">
      <c r="A5" s="19" t="s">
        <v>212</v>
      </c>
      <c r="B5" s="20" t="s">
        <v>213</v>
      </c>
      <c r="C5" s="21" t="s">
        <v>214</v>
      </c>
      <c r="D5" s="21" t="s">
        <v>215</v>
      </c>
    </row>
    <row r="6" spans="1:4" x14ac:dyDescent="0.2">
      <c r="A6" s="22">
        <v>0</v>
      </c>
      <c r="B6" s="23">
        <v>28352</v>
      </c>
      <c r="C6" s="24">
        <v>0.95699999999999996</v>
      </c>
      <c r="D6" s="25">
        <v>0.34399999999999997</v>
      </c>
    </row>
    <row r="7" spans="1:4" x14ac:dyDescent="0.2">
      <c r="A7" s="22">
        <v>85001</v>
      </c>
      <c r="B7" s="23">
        <v>50631</v>
      </c>
      <c r="C7" s="24">
        <v>1.0680000000000001</v>
      </c>
      <c r="D7" s="25">
        <v>0.43099999999999999</v>
      </c>
    </row>
    <row r="8" spans="1:4" x14ac:dyDescent="0.2">
      <c r="A8" s="22">
        <v>170001</v>
      </c>
      <c r="B8" s="23">
        <v>72983</v>
      </c>
      <c r="C8" s="24">
        <v>1.1599999999999999</v>
      </c>
      <c r="D8" s="25">
        <v>0.47499999999999998</v>
      </c>
    </row>
    <row r="9" spans="1:4" x14ac:dyDescent="0.2">
      <c r="A9" s="22">
        <v>255001</v>
      </c>
      <c r="B9" s="23">
        <v>92683</v>
      </c>
      <c r="C9" s="24">
        <v>1.248</v>
      </c>
      <c r="D9" s="25">
        <v>0.51900000000000002</v>
      </c>
    </row>
    <row r="10" spans="1:4" x14ac:dyDescent="0.2">
      <c r="A10" s="22">
        <v>340001</v>
      </c>
      <c r="B10" s="23">
        <v>112443</v>
      </c>
      <c r="C10" s="24">
        <v>1.335</v>
      </c>
      <c r="D10" s="25">
        <v>0.60899999999999999</v>
      </c>
    </row>
    <row r="11" spans="1:4" x14ac:dyDescent="0.2">
      <c r="A11" s="22">
        <v>425001</v>
      </c>
      <c r="B11" s="23">
        <v>133147</v>
      </c>
      <c r="C11" s="24">
        <v>1.532</v>
      </c>
      <c r="D11" s="25">
        <v>0.71599999999999997</v>
      </c>
    </row>
    <row r="12" spans="1:4" x14ac:dyDescent="0.2">
      <c r="A12" s="22">
        <v>510001</v>
      </c>
      <c r="B12" s="23">
        <v>153850</v>
      </c>
      <c r="C12" s="24">
        <v>1.5840000000000001</v>
      </c>
      <c r="D12" s="25">
        <v>0.88900000000000001</v>
      </c>
    </row>
    <row r="13" spans="1:4" x14ac:dyDescent="0.2">
      <c r="A13" s="22">
        <v>595001</v>
      </c>
      <c r="B13" s="23">
        <v>153850</v>
      </c>
      <c r="C13" s="24">
        <v>1.5840000000000001</v>
      </c>
      <c r="D13" s="25">
        <v>0.88900000000000001</v>
      </c>
    </row>
    <row r="14" spans="1:4" x14ac:dyDescent="0.2">
      <c r="B14" s="3"/>
      <c r="C14" s="4"/>
    </row>
    <row r="15" spans="1:4" x14ac:dyDescent="0.2">
      <c r="B15" s="4"/>
      <c r="C15" s="4"/>
    </row>
    <row r="16" spans="1:4" x14ac:dyDescent="0.2"/>
  </sheetData>
  <sheetProtection algorithmName="SHA-512" hashValue="Z2mlMrj7YeO8sycYgwgCQ6so+55/936SfGAwz/sScKrSdcQjg3j0Rpp5OZmlAga2BeeEonUSmIXyqiJH55KEoQ==" saltValue="TV244We/45YGtYA/Rkqemg==" spinCount="100000" sheet="1" objects="1" scenarios="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2EF4-EEEF-47BF-B535-091238B93D9B}">
  <dimension ref="A1:J13"/>
  <sheetViews>
    <sheetView showGridLines="0" showRowColHeaders="0" zoomScaleNormal="100" workbookViewId="0">
      <selection activeCell="A7" sqref="A7"/>
    </sheetView>
  </sheetViews>
  <sheetFormatPr defaultColWidth="0" defaultRowHeight="11.25" zeroHeight="1" x14ac:dyDescent="0.2"/>
  <cols>
    <col min="1" max="1" width="16.7109375" style="216" bestFit="1" customWidth="1"/>
    <col min="2" max="2" width="13.28515625" style="216" bestFit="1" customWidth="1"/>
    <col min="3" max="3" width="8.42578125" style="216" customWidth="1"/>
    <col min="4" max="4" width="14.42578125" style="216" bestFit="1" customWidth="1"/>
    <col min="5" max="5" width="8.42578125" style="216" customWidth="1"/>
    <col min="6" max="6" width="15.7109375" style="216" customWidth="1"/>
    <col min="7" max="7" width="13.5703125" style="216" customWidth="1"/>
    <col min="8" max="8" width="12.42578125" style="216" customWidth="1"/>
    <col min="9" max="9" width="16" style="216" customWidth="1"/>
    <col min="10" max="10" width="9.7109375" style="216" customWidth="1"/>
    <col min="11" max="16384" width="40" style="216" hidden="1"/>
  </cols>
  <sheetData>
    <row r="1" spans="1:9" x14ac:dyDescent="0.2"/>
    <row r="2" spans="1:9" x14ac:dyDescent="0.2"/>
    <row r="3" spans="1:9" x14ac:dyDescent="0.2"/>
    <row r="4" spans="1:9" x14ac:dyDescent="0.2"/>
    <row r="5" spans="1:9" s="223" customFormat="1" x14ac:dyDescent="0.2">
      <c r="A5" s="221" t="s">
        <v>216</v>
      </c>
      <c r="B5" s="221" t="s">
        <v>217</v>
      </c>
      <c r="C5" s="221" t="s">
        <v>218</v>
      </c>
      <c r="D5" s="221" t="s">
        <v>219</v>
      </c>
      <c r="F5" s="221" t="s">
        <v>220</v>
      </c>
      <c r="G5" s="221" t="s">
        <v>221</v>
      </c>
      <c r="H5" s="221"/>
      <c r="I5" s="221"/>
    </row>
    <row r="6" spans="1:9" x14ac:dyDescent="0.2">
      <c r="A6" s="219">
        <v>0</v>
      </c>
      <c r="B6" s="219">
        <v>0</v>
      </c>
      <c r="C6" s="218">
        <v>0.18</v>
      </c>
      <c r="D6" s="219">
        <v>0</v>
      </c>
      <c r="F6" s="219">
        <v>0</v>
      </c>
      <c r="G6" s="219">
        <f>SUM(I6)</f>
        <v>14220</v>
      </c>
      <c r="H6" s="221" t="s">
        <v>222</v>
      </c>
      <c r="I6" s="219">
        <v>14220</v>
      </c>
    </row>
    <row r="7" spans="1:9" x14ac:dyDescent="0.2">
      <c r="A7" s="220">
        <v>195851</v>
      </c>
      <c r="B7" s="219">
        <v>35253</v>
      </c>
      <c r="C7" s="218">
        <v>0.26</v>
      </c>
      <c r="D7" s="220">
        <v>195850</v>
      </c>
      <c r="F7" s="219">
        <v>65</v>
      </c>
      <c r="G7" s="219">
        <f>SUM(I6+I7)</f>
        <v>22014</v>
      </c>
      <c r="H7" s="221" t="s">
        <v>223</v>
      </c>
      <c r="I7" s="219">
        <v>7794</v>
      </c>
    </row>
    <row r="8" spans="1:9" x14ac:dyDescent="0.2">
      <c r="A8" s="220">
        <v>305851</v>
      </c>
      <c r="B8" s="219">
        <v>63853</v>
      </c>
      <c r="C8" s="218">
        <v>0.31</v>
      </c>
      <c r="D8" s="220">
        <v>305850</v>
      </c>
      <c r="F8" s="219">
        <v>75</v>
      </c>
      <c r="G8" s="219">
        <f>SUM(I6+I7+I8)</f>
        <v>24615</v>
      </c>
      <c r="H8" s="221" t="s">
        <v>224</v>
      </c>
      <c r="I8" s="219">
        <v>2601</v>
      </c>
    </row>
    <row r="9" spans="1:9" x14ac:dyDescent="0.2">
      <c r="A9" s="220">
        <v>423301</v>
      </c>
      <c r="B9" s="219">
        <v>100263</v>
      </c>
      <c r="C9" s="218">
        <v>0.36</v>
      </c>
      <c r="D9" s="220">
        <v>423300</v>
      </c>
    </row>
    <row r="10" spans="1:9" x14ac:dyDescent="0.2">
      <c r="A10" s="220">
        <v>555601</v>
      </c>
      <c r="B10" s="219">
        <v>147891</v>
      </c>
      <c r="C10" s="218">
        <v>0.39</v>
      </c>
      <c r="D10" s="220">
        <v>555600</v>
      </c>
      <c r="F10" s="222" t="s">
        <v>225</v>
      </c>
      <c r="G10" s="221" t="s">
        <v>226</v>
      </c>
    </row>
    <row r="11" spans="1:9" x14ac:dyDescent="0.2">
      <c r="A11" s="220">
        <v>708311</v>
      </c>
      <c r="B11" s="219">
        <v>207448</v>
      </c>
      <c r="C11" s="218">
        <v>0.41</v>
      </c>
      <c r="D11" s="220">
        <v>708310</v>
      </c>
      <c r="F11" s="218" t="s">
        <v>227</v>
      </c>
      <c r="G11" s="217">
        <v>79000</v>
      </c>
    </row>
    <row r="12" spans="1:9" x14ac:dyDescent="0.2">
      <c r="A12" s="219">
        <v>1500001</v>
      </c>
      <c r="B12" s="219">
        <v>532041</v>
      </c>
      <c r="C12" s="219">
        <v>0.45</v>
      </c>
      <c r="D12" s="219">
        <v>1500000</v>
      </c>
      <c r="F12" s="218" t="s">
        <v>228</v>
      </c>
      <c r="G12" s="217">
        <v>122300</v>
      </c>
    </row>
    <row r="13" spans="1:9" x14ac:dyDescent="0.2">
      <c r="F13" s="218" t="s">
        <v>229</v>
      </c>
      <c r="G13" s="217">
        <v>136750</v>
      </c>
    </row>
  </sheetData>
  <sheetProtection algorithmName="SHA-512" hashValue="7IXjxj8vkPERNPBpo+lI4yLCg4jjk3LmoepPQQT9BL16OlKEz8i0F/xTP/4FfiDlzHPNRfgLiPhklV2GiptkrA==" saltValue="BeKEAwjfkgrpNHqTIlnpvg==" spinCount="100000" sheet="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75" x14ac:dyDescent="0.2"/>
  <sheetData>
    <row r="1" spans="1:2" x14ac:dyDescent="0.2">
      <c r="A1" t="s">
        <v>230</v>
      </c>
      <c r="B1" s="32">
        <v>20</v>
      </c>
    </row>
    <row r="2" spans="1:2" x14ac:dyDescent="0.2">
      <c r="A2" t="s">
        <v>231</v>
      </c>
      <c r="B2" s="32">
        <v>80</v>
      </c>
    </row>
    <row r="3" spans="1:2" x14ac:dyDescent="0.2">
      <c r="B3" s="32">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SharedWithUsers xmlns="20291ebb-8fd5-4a4a-b5a6-ec5249e68ab7">
      <UserInfo>
        <DisplayName>Bhugwandeen, Vasna</DisplayName>
        <AccountId>3372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1" ma:contentTypeDescription="Create a new document." ma:contentTypeScope="" ma:versionID="0a5ea0cc9b3e209731c3548595df0ff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38ca90059f0c06529aebd84f0c554850"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2.xml><?xml version="1.0" encoding="utf-8"?>
<ds:datastoreItem xmlns:ds="http://schemas.openxmlformats.org/officeDocument/2006/customXml" ds:itemID="{6DFDF505-AC7B-42F0-B4AF-214877F557E0}">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20291ebb-8fd5-4a4a-b5a6-ec5249e68ab7"/>
    <ds:schemaRef ds:uri="http://purl.org/dc/terms/"/>
    <ds:schemaRef ds:uri="71037282-4172-42af-8e02-c41ee92b0631"/>
    <ds:schemaRef ds:uri="http://schemas.microsoft.com/sharepoint/v3"/>
    <ds:schemaRef ds:uri="http://www.w3.org/XML/1998/namespace"/>
  </ds:schemaRefs>
</ds:datastoreItem>
</file>

<file path=customXml/itemProps3.xml><?xml version="1.0" encoding="utf-8"?>
<ds:datastoreItem xmlns:ds="http://schemas.openxmlformats.org/officeDocument/2006/customXml" ds:itemID="{C36FF5FF-25AC-49E7-8DB5-CB4C6A36B4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59BC2A-8180-4C32-A69B-6F99E0E59E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Tax Calculation</vt:lpstr>
      <vt:lpstr>TravelAllowanceCalc</vt:lpstr>
      <vt:lpstr>Reimbursive Travel Allowance</vt:lpstr>
      <vt:lpstr>CoCar</vt:lpstr>
      <vt:lpstr>MedAidBenefit</vt:lpstr>
      <vt:lpstr>VehicleLookupSchedule</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Brand, Francois</cp:lastModifiedBy>
  <cp:revision/>
  <dcterms:created xsi:type="dcterms:W3CDTF">2005-03-03T11:13:30Z</dcterms:created>
  <dcterms:modified xsi:type="dcterms:W3CDTF">2019-09-23T09:06:58Z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AuthorIds_UIVersion_6656">
    <vt:lpwstr>4931</vt:lpwstr>
  </property>
  <property fmtid="{D5CDD505-2E9C-101B-9397-08002B2CF9AE}" pid="4" name="AuthorIds_UIVersion_8192">
    <vt:lpwstr>4436</vt:lpwstr>
  </property>
</Properties>
</file>