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430"/>
  <workbookPr codeName="ThisWorkbook" defaultThemeVersion="124226"/>
  <mc:AlternateContent xmlns:mc="http://schemas.openxmlformats.org/markup-compatibility/2006">
    <mc:Choice Requires="x15">
      <x15ac:absPath xmlns:x15ac="http://schemas.microsoft.com/office/spreadsheetml/2010/11/ac" url="https://sage365.sharepoint.com/sites/za/pd/Compliance/PayrollAfrica/South Africa/Income Tax/Tax and Period Calculators/"/>
    </mc:Choice>
  </mc:AlternateContent>
  <xr:revisionPtr revIDLastSave="22" documentId="13_ncr:1_{17FD4340-8B71-4CE8-AEEB-2BCE264FEA1C}" xr6:coauthVersionLast="45" xr6:coauthVersionMax="45" xr10:uidLastSave="{0B27DA2C-63E3-48EA-A2B2-6151B2BBD2EF}"/>
  <bookViews>
    <workbookView xWindow="-120" yWindow="-120" windowWidth="29040" windowHeight="15840" tabRatio="835" xr2:uid="{00000000-000D-0000-FFFF-FFFF00000000}"/>
  </bookViews>
  <sheets>
    <sheet name="Tax Calculation" sheetId="9" r:id="rId1"/>
    <sheet name="TravelAllowanceCalc" sheetId="10" r:id="rId2"/>
    <sheet name="Reimbursive Travel Allowance" sheetId="15" r:id="rId3"/>
    <sheet name="CoCar" sheetId="11" r:id="rId4"/>
    <sheet name="MedAidBenefit" sheetId="12" r:id="rId5"/>
    <sheet name="VehicleLookupSchedule" sheetId="13" r:id="rId6"/>
    <sheet name="Tax_Tables" sheetId="14" r:id="rId7"/>
    <sheet name="LookUp List" sheetId="17"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4" i="12" l="1"/>
  <c r="G7" i="14" l="1"/>
  <c r="C26" i="15" l="1"/>
  <c r="D28" i="12"/>
  <c r="E28" i="12"/>
  <c r="O24" i="12"/>
  <c r="O25" i="12" s="1"/>
  <c r="O26" i="12" s="1"/>
  <c r="N24" i="12"/>
  <c r="N25" i="12" s="1"/>
  <c r="N26" i="12" s="1"/>
  <c r="M24" i="12"/>
  <c r="M25" i="12" s="1"/>
  <c r="M26" i="12" s="1"/>
  <c r="L24" i="12"/>
  <c r="L25" i="12" s="1"/>
  <c r="L26" i="12" s="1"/>
  <c r="K24" i="12"/>
  <c r="K25" i="12" s="1"/>
  <c r="K26" i="12" s="1"/>
  <c r="J24" i="12"/>
  <c r="J25" i="12" s="1"/>
  <c r="J26" i="12" s="1"/>
  <c r="I24" i="12"/>
  <c r="I25" i="12" s="1"/>
  <c r="I26" i="12" s="1"/>
  <c r="H24" i="12"/>
  <c r="H25" i="12" s="1"/>
  <c r="H26" i="12" s="1"/>
  <c r="G24" i="12"/>
  <c r="G25" i="12" s="1"/>
  <c r="G26" i="12" s="1"/>
  <c r="F24" i="12"/>
  <c r="F25" i="12" s="1"/>
  <c r="F26" i="12" s="1"/>
  <c r="E24" i="12"/>
  <c r="E25" i="12" s="1"/>
  <c r="E26" i="12" s="1"/>
  <c r="D25" i="12"/>
  <c r="D26" i="12" s="1"/>
  <c r="P28" i="12"/>
  <c r="F28" i="12"/>
  <c r="G28" i="12"/>
  <c r="H28" i="12"/>
  <c r="I28" i="12"/>
  <c r="J28" i="12"/>
  <c r="K28" i="12"/>
  <c r="L28" i="12"/>
  <c r="M28" i="12"/>
  <c r="N28" i="12"/>
  <c r="O28" i="12"/>
  <c r="P23" i="12"/>
  <c r="P22" i="12"/>
  <c r="C29" i="11"/>
  <c r="C30" i="11"/>
  <c r="C58" i="9"/>
  <c r="C36" i="15"/>
  <c r="C17" i="15" s="1"/>
  <c r="C37" i="15"/>
  <c r="C18" i="15" s="1"/>
  <c r="C19" i="15" s="1"/>
  <c r="C24" i="15" s="1"/>
  <c r="C25" i="15"/>
  <c r="C10" i="15"/>
  <c r="C26" i="9"/>
  <c r="G8" i="14"/>
  <c r="C9" i="10"/>
  <c r="C30" i="10" s="1"/>
  <c r="F16" i="12"/>
  <c r="C20" i="11"/>
  <c r="C16" i="11"/>
  <c r="C19" i="11" s="1"/>
  <c r="C8" i="11"/>
  <c r="C60" i="9"/>
  <c r="C52" i="9"/>
  <c r="C24" i="9"/>
  <c r="C39" i="9"/>
  <c r="C39" i="10"/>
  <c r="C38" i="10"/>
  <c r="C36" i="10"/>
  <c r="C37" i="10" s="1"/>
  <c r="O21" i="12"/>
  <c r="N21" i="12"/>
  <c r="M21" i="12"/>
  <c r="L21" i="12"/>
  <c r="K21" i="12"/>
  <c r="J21" i="12"/>
  <c r="I21" i="12"/>
  <c r="H21" i="12"/>
  <c r="G21" i="12"/>
  <c r="F21" i="12"/>
  <c r="E21" i="12"/>
  <c r="D21" i="12"/>
  <c r="C31" i="10"/>
  <c r="D28" i="10"/>
  <c r="C46" i="9"/>
  <c r="C32" i="9"/>
  <c r="C41" i="9" s="1"/>
  <c r="C30" i="9"/>
  <c r="C29" i="9"/>
  <c r="C28" i="9"/>
  <c r="C27" i="9"/>
  <c r="C25" i="9"/>
  <c r="C33" i="9"/>
  <c r="C42" i="9" s="1"/>
  <c r="C32" i="10"/>
  <c r="E32" i="12"/>
  <c r="N32" i="12"/>
  <c r="F32" i="12"/>
  <c r="M32" i="12"/>
  <c r="H32" i="12"/>
  <c r="I32" i="12"/>
  <c r="L32" i="12"/>
  <c r="J32" i="12"/>
  <c r="O32" i="12"/>
  <c r="D32" i="12"/>
  <c r="G32" i="12"/>
  <c r="K32" i="12"/>
  <c r="P32" i="12"/>
  <c r="C22" i="11" l="1"/>
  <c r="C21" i="11" s="1"/>
  <c r="C33" i="10"/>
  <c r="C32" i="11"/>
  <c r="C31" i="11" s="1"/>
  <c r="C40" i="10"/>
  <c r="P24" i="12"/>
  <c r="P25" i="12"/>
  <c r="C22" i="15"/>
  <c r="C23" i="15" s="1"/>
  <c r="C31" i="9"/>
  <c r="C34" i="9" s="1"/>
  <c r="C45" i="9" s="1"/>
  <c r="C47" i="9" s="1"/>
  <c r="C43" i="10" l="1"/>
  <c r="C46" i="10" s="1"/>
  <c r="C20" i="10" s="1"/>
  <c r="C23" i="10" s="1"/>
  <c r="P26" i="12"/>
  <c r="P33" i="12" s="1"/>
  <c r="P31" i="12" s="1"/>
  <c r="L33" i="12"/>
  <c r="L31" i="12" s="1"/>
  <c r="I33" i="12"/>
  <c r="I31" i="12" s="1"/>
  <c r="H33" i="12"/>
  <c r="H31" i="12" s="1"/>
  <c r="J33" i="12"/>
  <c r="J31" i="12" s="1"/>
  <c r="D33" i="12"/>
  <c r="D31" i="12" s="1"/>
  <c r="D30" i="12" s="1"/>
  <c r="D27" i="12" s="1"/>
  <c r="F33" i="12"/>
  <c r="F31" i="12" s="1"/>
  <c r="E33" i="12"/>
  <c r="E31" i="12" s="1"/>
  <c r="M33" i="12"/>
  <c r="M31" i="12" s="1"/>
  <c r="N33" i="12"/>
  <c r="N31" i="12" s="1"/>
  <c r="G33" i="12"/>
  <c r="G31" i="12" s="1"/>
  <c r="K33" i="12"/>
  <c r="K31" i="12" s="1"/>
  <c r="O33" i="12"/>
  <c r="O31" i="12" s="1"/>
  <c r="C36" i="9"/>
  <c r="C37" i="9"/>
  <c r="C38" i="9"/>
  <c r="C51" i="9"/>
  <c r="C49" i="9"/>
  <c r="C50" i="9"/>
  <c r="E29" i="12" l="1"/>
  <c r="E30" i="12"/>
  <c r="E27" i="12" s="1"/>
  <c r="F29" i="12" s="1"/>
  <c r="C40" i="9"/>
  <c r="C54" i="9" s="1"/>
  <c r="C53" i="9"/>
  <c r="F30" i="12" l="1"/>
  <c r="F27" i="12" s="1"/>
  <c r="G29" i="12" s="1"/>
  <c r="C55" i="9"/>
  <c r="C43" i="9"/>
  <c r="G30" i="12" l="1"/>
  <c r="G27" i="12" s="1"/>
  <c r="H30" i="12" s="1"/>
  <c r="C57" i="9"/>
  <c r="C59" i="9" s="1"/>
  <c r="C61" i="9" s="1"/>
  <c r="C20" i="9" s="1"/>
  <c r="H29" i="12" l="1"/>
  <c r="H27" i="12" s="1"/>
  <c r="I29" i="12" s="1"/>
  <c r="I30" i="12" l="1"/>
  <c r="I27" i="12" s="1"/>
  <c r="J30" i="12" s="1"/>
  <c r="J27" i="12" s="1"/>
  <c r="J29" i="12" l="1"/>
  <c r="K29" i="12"/>
  <c r="K30" i="12"/>
  <c r="K27" i="12" s="1"/>
  <c r="L29" i="12" l="1"/>
  <c r="L30" i="12"/>
  <c r="L27" i="12" s="1"/>
  <c r="M30" i="12" s="1"/>
  <c r="M27" i="12" s="1"/>
  <c r="N29" i="12" l="1"/>
  <c r="N30" i="12"/>
  <c r="N27" i="12" s="1"/>
  <c r="O30" i="12" s="1"/>
  <c r="O27" i="12" s="1"/>
  <c r="P29" i="12" s="1"/>
  <c r="M29" i="12"/>
  <c r="O29" i="12" l="1"/>
  <c r="P30" i="12"/>
  <c r="P27" i="12"/>
</calcChain>
</file>

<file path=xl/sharedStrings.xml><?xml version="1.0" encoding="utf-8"?>
<sst xmlns="http://schemas.openxmlformats.org/spreadsheetml/2006/main" count="297" uniqueCount="233">
  <si>
    <r>
      <t>Enter the applicable Y+ values in the</t>
    </r>
    <r>
      <rPr>
        <b/>
        <sz val="11"/>
        <color rgb="FFFF5800"/>
        <rFont val="Calibri"/>
        <family val="2"/>
        <scheme val="minor"/>
      </rPr>
      <t xml:space="preserve"> </t>
    </r>
    <r>
      <rPr>
        <b/>
        <sz val="11"/>
        <color rgb="FF00DC00"/>
        <rFont val="Calibri"/>
        <family val="2"/>
        <scheme val="minor"/>
      </rPr>
      <t>green</t>
    </r>
    <r>
      <rPr>
        <b/>
        <sz val="11"/>
        <rFont val="Calibri"/>
        <family val="2"/>
        <scheme val="minor"/>
      </rPr>
      <t xml:space="preserve"> areas</t>
    </r>
  </si>
  <si>
    <r>
      <rPr>
        <i/>
        <sz val="10"/>
        <color theme="0" tint="-0.249977111117893"/>
        <rFont val="Arial"/>
        <family val="2"/>
      </rPr>
      <t>Notes</t>
    </r>
    <r>
      <rPr>
        <i/>
        <sz val="10"/>
        <color rgb="FF63666A"/>
        <rFont val="Arial"/>
        <family val="2"/>
      </rPr>
      <t xml:space="preserve">
</t>
    </r>
  </si>
  <si>
    <t>Employee Age</t>
  </si>
  <si>
    <t>Enter employee's age for correct rebate amounts</t>
  </si>
  <si>
    <t xml:space="preserve">Number of Days Worked </t>
  </si>
  <si>
    <r>
      <t xml:space="preserve">Factor used in the tax calculation. </t>
    </r>
    <r>
      <rPr>
        <b/>
        <i/>
        <sz val="9"/>
        <rFont val="Calibri"/>
        <family val="2"/>
        <scheme val="minor"/>
      </rPr>
      <t>Check that dates are correct!</t>
    </r>
  </si>
  <si>
    <t>Days in Tax Year</t>
  </si>
  <si>
    <r>
      <t>Factor used in the tax calculation.</t>
    </r>
    <r>
      <rPr>
        <b/>
        <i/>
        <sz val="9"/>
        <rFont val="Calibri"/>
        <family val="2"/>
        <scheme val="minor"/>
      </rPr>
      <t xml:space="preserve"> Check that dates are correct!</t>
    </r>
  </si>
  <si>
    <t>Year to Date Taxable Earnings</t>
  </si>
  <si>
    <t>Taxable earnings excluding travel allowance and reimbursive travel allowance</t>
  </si>
  <si>
    <t xml:space="preserve">Taxable Value of Travel Allowance </t>
  </si>
  <si>
    <t>Taxable Portion of Reimbursive Travel Allowance</t>
  </si>
  <si>
    <t>Year to Date Fringe Benefits</t>
  </si>
  <si>
    <t>Y+ fringe benefit values</t>
  </si>
  <si>
    <t>Provision for Tax on Annual Bonus</t>
  </si>
  <si>
    <t>Y+ Provision for tax on annual bonus</t>
  </si>
  <si>
    <t>Taxable Company Contributions</t>
  </si>
  <si>
    <t>Y+ value of all CC taxable items (not already included in fringe benefits)</t>
  </si>
  <si>
    <t>Tax Deductions</t>
  </si>
  <si>
    <t>Pension, RA, Provident &amp; Payroll Giving (including private RA processed on system)</t>
  </si>
  <si>
    <t>Year to Date Periodic Earnings</t>
  </si>
  <si>
    <t>Enter sum of Y+ periodic taxable amounts (ex. Annual bonus)</t>
  </si>
  <si>
    <t>Year to Date PAYE Paid</t>
  </si>
  <si>
    <t>PAYE already paid for year (does not include additional tax)</t>
  </si>
  <si>
    <t xml:space="preserve">Year to Date Medical Scheme Fees Tax Credits </t>
  </si>
  <si>
    <t>YTD+ value of 4116</t>
  </si>
  <si>
    <t>Year to Date Additional Medical Expenses Tax Credits</t>
  </si>
  <si>
    <t>YTD+ value of 4120</t>
  </si>
  <si>
    <t>=</t>
  </si>
  <si>
    <t>PAYE due in this period</t>
  </si>
  <si>
    <t>Calculation Detail</t>
  </si>
  <si>
    <t>PAYE on Normal Earnings YTD</t>
  </si>
  <si>
    <t>Year to date taxable earnings</t>
  </si>
  <si>
    <t>+</t>
  </si>
  <si>
    <t>Taxable value of travel allowance</t>
  </si>
  <si>
    <t>Taxable portion of reimbursive travel allowance</t>
  </si>
  <si>
    <t>Year to date fringe benefits</t>
  </si>
  <si>
    <t>Provision for tax on annual bonus</t>
  </si>
  <si>
    <t>Taxable company contributions</t>
  </si>
  <si>
    <t>-</t>
  </si>
  <si>
    <t>Tax deductible deductions</t>
  </si>
  <si>
    <t>Net remuneration</t>
  </si>
  <si>
    <t>x</t>
  </si>
  <si>
    <t>366 or 365 or 364</t>
  </si>
  <si>
    <t>/</t>
  </si>
  <si>
    <t>Number of days worked in the tax year</t>
  </si>
  <si>
    <t>Annualised remuneration</t>
  </si>
  <si>
    <t xml:space="preserve">Calculate PAYE According to Statutory Tables </t>
  </si>
  <si>
    <t>Lower bracket in statutory rates</t>
  </si>
  <si>
    <t>Percentage given</t>
  </si>
  <si>
    <t>Given amount</t>
  </si>
  <si>
    <t>Tax rebate</t>
  </si>
  <si>
    <t>Tax on annual equivalent of normal earnings</t>
  </si>
  <si>
    <t>PAYE on normal earnings to date</t>
  </si>
  <si>
    <t>PAYE on Periodic Earnings YTD</t>
  </si>
  <si>
    <t>Annualised remuneration (see above)</t>
  </si>
  <si>
    <t>Year-to-date periodic earnings</t>
  </si>
  <si>
    <t>Annualised figure including periodic earnings</t>
  </si>
  <si>
    <t>Calculate PAYE According to Statutory Rates</t>
  </si>
  <si>
    <t>Lower bracket in Statutory tax rates</t>
  </si>
  <si>
    <t>Fixed Amount given</t>
  </si>
  <si>
    <t>PAYE on annual equivalent including periodics</t>
  </si>
  <si>
    <t>Annual PAYE amount on normal earnings</t>
  </si>
  <si>
    <t>PAYE on periodic earnings</t>
  </si>
  <si>
    <t>PAYE calculated for the year</t>
  </si>
  <si>
    <t>Year to date medical aid credits (i.e. YTD+ value of 4116 and 4120 )</t>
  </si>
  <si>
    <t>Total PAYE due for the year</t>
  </si>
  <si>
    <t>Year to date PAYE paid (value including the medical aid tax credits)</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</si>
  <si>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</si>
  <si>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</si>
  <si>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</si>
  <si>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No part of this publication may be reproduced in any form or by any means without the express permission in writing from Sage.</t>
  </si>
  <si>
    <t>Estimated total kilometres</t>
  </si>
  <si>
    <t>Private</t>
  </si>
  <si>
    <t xml:space="preserve">  E</t>
  </si>
  <si>
    <t>Business</t>
  </si>
  <si>
    <t xml:space="preserve">  A</t>
  </si>
  <si>
    <t>If business kilometres are reimbursed:</t>
  </si>
  <si>
    <t>Estimated reimbursed kilometres</t>
  </si>
  <si>
    <t xml:space="preserve">  B</t>
  </si>
  <si>
    <t xml:space="preserve">                               or</t>
  </si>
  <si>
    <t>Estimated rands value to be reimbursed</t>
  </si>
  <si>
    <t xml:space="preserve">  C  </t>
  </si>
  <si>
    <t>Car's determined value</t>
  </si>
  <si>
    <t xml:space="preserve">  D</t>
  </si>
  <si>
    <r>
      <t xml:space="preserve">(Original purchase price </t>
    </r>
    <r>
      <rPr>
        <b/>
        <sz val="10"/>
        <rFont val="Calibri"/>
        <family val="2"/>
        <scheme val="minor"/>
      </rPr>
      <t>plus</t>
    </r>
    <r>
      <rPr>
        <sz val="10"/>
        <rFont val="Calibri"/>
        <family val="2"/>
        <scheme val="minor"/>
      </rPr>
      <t xml:space="preserve"> VAT </t>
    </r>
    <r>
      <rPr>
        <b/>
        <sz val="10"/>
        <rFont val="Calibri"/>
        <family val="2"/>
        <scheme val="minor"/>
      </rPr>
      <t>excluding</t>
    </r>
    <r>
      <rPr>
        <sz val="10"/>
        <rFont val="Calibri"/>
        <family val="2"/>
        <scheme val="minor"/>
      </rPr>
      <t xml:space="preserve"> finance charges)</t>
    </r>
  </si>
  <si>
    <t>Travel allowance for the full tax year</t>
  </si>
  <si>
    <t xml:space="preserve">  N  (code 3701 amount)</t>
  </si>
  <si>
    <t>Travel allowance for each month of the tax year</t>
  </si>
  <si>
    <t xml:space="preserve">  O</t>
  </si>
  <si>
    <t>Travel Allowance Calculation</t>
  </si>
  <si>
    <t>Kilometres</t>
  </si>
  <si>
    <t xml:space="preserve">   A (A3)</t>
  </si>
  <si>
    <t>Less actual private kilometres</t>
  </si>
  <si>
    <t xml:space="preserve">   E (A1)</t>
  </si>
  <si>
    <t>Less reimbursed business kilometres</t>
  </si>
  <si>
    <t xml:space="preserve">   B + (C / K)</t>
  </si>
  <si>
    <t>Estimated business kilometres</t>
  </si>
  <si>
    <t xml:space="preserve">   F = A - E - B</t>
  </si>
  <si>
    <t>Schedule Values</t>
  </si>
  <si>
    <t>Total cost value</t>
  </si>
  <si>
    <t xml:space="preserve">  G (lookup from schedule)</t>
  </si>
  <si>
    <t>Rate per kilometre: Total cost</t>
  </si>
  <si>
    <t xml:space="preserve">  H = G / A</t>
  </si>
  <si>
    <t>Rate per kilometre: Fuel</t>
  </si>
  <si>
    <t xml:space="preserve">  I  (lookup from schedule)</t>
  </si>
  <si>
    <t>Rate per kilometre: Maintenance</t>
  </si>
  <si>
    <t xml:space="preserve">  J (lookup from schedule)</t>
  </si>
  <si>
    <t>Rate per kilometre: Schedule rate</t>
  </si>
  <si>
    <t xml:space="preserve">  K = H + I + J</t>
  </si>
  <si>
    <t>Travel Allowance</t>
  </si>
  <si>
    <t>Business portion</t>
  </si>
  <si>
    <t xml:space="preserve">  L = F * K</t>
  </si>
  <si>
    <r>
      <rPr>
        <b/>
        <sz val="9"/>
        <rFont val="Calibri"/>
        <family val="2"/>
        <scheme val="minor"/>
      </rPr>
      <t xml:space="preserve">Note: </t>
    </r>
    <r>
      <rPr>
        <sz val="9"/>
        <rFont val="Calibri"/>
        <family val="2"/>
        <scheme val="minor"/>
      </rPr>
      <t>this value can be grossed up</t>
    </r>
  </si>
  <si>
    <t>Final answer</t>
  </si>
  <si>
    <r>
      <t xml:space="preserve">Enter the relevant values in the </t>
    </r>
    <r>
      <rPr>
        <b/>
        <sz val="11"/>
        <color rgb="FF00DC00"/>
        <rFont val="Calibri"/>
        <family val="2"/>
        <scheme val="minor"/>
      </rPr>
      <t xml:space="preserve">green </t>
    </r>
    <r>
      <rPr>
        <b/>
        <sz val="11"/>
        <rFont val="Calibri"/>
        <family val="2"/>
        <scheme val="minor"/>
      </rPr>
      <t>areas</t>
    </r>
  </si>
  <si>
    <t>*Please note that the below results are per reimbursive travel allowance transaction and not YTD+ results for multiple reimbursive travel allowance transactions based on different reimbursive rates per business kilometre.</t>
  </si>
  <si>
    <t>Notes</t>
  </si>
  <si>
    <t>Business kilometres</t>
  </si>
  <si>
    <t>Total bussiness kilometres per transaction</t>
  </si>
  <si>
    <t>Actual reimbursed rate per km</t>
  </si>
  <si>
    <t>Actual reimbursed rate per km per transaction</t>
  </si>
  <si>
    <t>Total reimbursive travel allowance</t>
  </si>
  <si>
    <t>Total reimbursive travel allowance for this transaction</t>
  </si>
  <si>
    <t>Does the employee receive a 3701 travel allowance?</t>
  </si>
  <si>
    <t>Travel allowance value</t>
  </si>
  <si>
    <t>Taxable % of travel allowance</t>
  </si>
  <si>
    <t>Taxable Value for Reimbursive Travel Allowance</t>
  </si>
  <si>
    <t>Portion of travel allowance that does exceed R3,61 per km</t>
  </si>
  <si>
    <t>Remuneration value (for the PAYE, SDL, UIF and ETI calculation)</t>
  </si>
  <si>
    <t>IRP5 Codes</t>
  </si>
  <si>
    <r>
      <t xml:space="preserve">IRP5 Code </t>
    </r>
    <r>
      <rPr>
        <b/>
        <sz val="10"/>
        <rFont val="Calibri"/>
        <family val="2"/>
        <scheme val="minor"/>
      </rPr>
      <t>3703</t>
    </r>
  </si>
  <si>
    <r>
      <t xml:space="preserve">IRP5 Code </t>
    </r>
    <r>
      <rPr>
        <b/>
        <sz val="10"/>
        <rFont val="Calibri"/>
        <family val="2"/>
        <scheme val="minor"/>
      </rPr>
      <t>3702</t>
    </r>
  </si>
  <si>
    <r>
      <t xml:space="preserve">IRP5 Code </t>
    </r>
    <r>
      <rPr>
        <b/>
        <sz val="10"/>
        <rFont val="Calibri"/>
        <family val="2"/>
        <scheme val="minor"/>
      </rPr>
      <t>3722</t>
    </r>
  </si>
  <si>
    <r>
      <t xml:space="preserve">IRP5 Code </t>
    </r>
    <r>
      <rPr>
        <b/>
        <sz val="10"/>
        <rFont val="Calibri"/>
        <family val="2"/>
        <scheme val="minor"/>
      </rPr>
      <t>3701</t>
    </r>
  </si>
  <si>
    <t>100% of travel allowance value</t>
  </si>
  <si>
    <r>
      <t xml:space="preserve">IRP5 Code </t>
    </r>
    <r>
      <rPr>
        <b/>
        <sz val="10"/>
        <rFont val="Calibri"/>
        <family val="2"/>
        <scheme val="minor"/>
      </rPr>
      <t>4582</t>
    </r>
  </si>
  <si>
    <t>Remuneration value of travel allowance</t>
  </si>
  <si>
    <t>Portion of travel allowance that exceed R3,61 per km</t>
  </si>
  <si>
    <r>
      <t xml:space="preserve">Enter the relevant values in the </t>
    </r>
    <r>
      <rPr>
        <b/>
        <sz val="11"/>
        <color rgb="FF00DC00"/>
        <rFont val="Calibri"/>
        <family val="2"/>
        <scheme val="minor"/>
      </rPr>
      <t>green</t>
    </r>
    <r>
      <rPr>
        <b/>
        <sz val="11"/>
        <rFont val="Calibri"/>
        <family val="2"/>
        <scheme val="minor"/>
      </rPr>
      <t xml:space="preserve"> areas</t>
    </r>
  </si>
  <si>
    <t>Logbook: Private km</t>
  </si>
  <si>
    <t>Logbook: Business km</t>
  </si>
  <si>
    <t>Logbook: Total km</t>
  </si>
  <si>
    <t>Percentage for inclusion into remuneration</t>
  </si>
  <si>
    <t>Taxable Value for Company Car Calculation (not acquired via operating lease)</t>
  </si>
  <si>
    <t>Determined value (excl VAT)</t>
  </si>
  <si>
    <t>VAT</t>
  </si>
  <si>
    <t>Maintenance plan</t>
  </si>
  <si>
    <t>Determined value (incl VAT)</t>
  </si>
  <si>
    <t>Fringe benefit percentage per month</t>
  </si>
  <si>
    <t>Maintenance plan = 3,5%. No maintenance plan = 3,25%</t>
  </si>
  <si>
    <t>Less consideration paid by employee</t>
  </si>
  <si>
    <t>Fringe benefit value (IRP5 code 3802)</t>
  </si>
  <si>
    <t>Value for IRP5 code 3802 (100% of cash equivalent)</t>
  </si>
  <si>
    <t>Inclusion rate</t>
  </si>
  <si>
    <t>Value for IRP5 code 4582</t>
  </si>
  <si>
    <t>Taxable Value for Company Car Calculation (acquired via operating lease)</t>
  </si>
  <si>
    <t>Actual rental cost (excl VAT)</t>
  </si>
  <si>
    <t>Fuel cost</t>
  </si>
  <si>
    <t>Fringe benefit value (IRP5 code 3816)</t>
  </si>
  <si>
    <t>Value for IRP5 code 3816 (100% of cash equivalent)</t>
  </si>
  <si>
    <t>Remuneration Value (for the PAYE, SDL, UIF and ETI calculation)</t>
  </si>
  <si>
    <t>*Please note that the medical scheme fees tax credit is a monthly calculation based on the number of beneficiaries</t>
  </si>
  <si>
    <t>*Please note that the additional medical expenses tax credit is a YTD+ calculation based on the YTD+ 4005 value, YTD+ 4116 value and the 4120 value already received</t>
  </si>
  <si>
    <t>*Please note that the tax credit results are the amounts that the employee is entitled to and not necessarilty the amounts used in the tax calculation which is dependent on the PAYE calculated for the month</t>
  </si>
  <si>
    <t>Legally Retired ( Yes/No )</t>
  </si>
  <si>
    <t>Employee's contribution to his own Private Medical Aid</t>
  </si>
  <si>
    <t>Fixed</t>
  </si>
  <si>
    <t>Once</t>
  </si>
  <si>
    <t>Total</t>
  </si>
  <si>
    <t>Description</t>
  </si>
  <si>
    <t>Mar</t>
  </si>
  <si>
    <t>Apr</t>
  </si>
  <si>
    <t>May</t>
  </si>
  <si>
    <t>Jun</t>
  </si>
  <si>
    <t>Jul</t>
  </si>
  <si>
    <t>Aug</t>
  </si>
  <si>
    <t>Sep</t>
  </si>
  <si>
    <t>Oct</t>
  </si>
  <si>
    <t>Nov</t>
  </si>
  <si>
    <t>Dec</t>
  </si>
  <si>
    <t>Jan</t>
  </si>
  <si>
    <t>Feb</t>
  </si>
  <si>
    <t>Y+ (IRP5) Totals (Rands)</t>
  </si>
  <si>
    <t>Beneficiaries (incl princilple member)</t>
  </si>
  <si>
    <t>Employee Contribution (Deduction)</t>
  </si>
  <si>
    <t>Employer Contribution</t>
  </si>
  <si>
    <t>Fringe Benefit</t>
  </si>
  <si>
    <t>4005</t>
  </si>
  <si>
    <t>Total Contribution - employee contribution and deemed employee contribution (fringe benefit)</t>
  </si>
  <si>
    <t xml:space="preserve">Medical Scheme Fees Tax Credits </t>
  </si>
  <si>
    <t>Additional Medical Expenses Tax Credits</t>
  </si>
  <si>
    <t>Amount for month (YTD+ - YTD)</t>
  </si>
  <si>
    <t>Allowable YTD+ additional medical expenses (no negative)</t>
  </si>
  <si>
    <t>Age validation applied</t>
  </si>
  <si>
    <t>Actual calc of additional med aid credit</t>
  </si>
  <si>
    <t>NOTE</t>
  </si>
  <si>
    <t>Entry Fields</t>
  </si>
  <si>
    <t>Calculated Fields</t>
  </si>
  <si>
    <t>Y+ Values</t>
  </si>
  <si>
    <t>Vehicle (incl.VAT)</t>
  </si>
  <si>
    <t>Fixed Cost</t>
  </si>
  <si>
    <t>Fuel Cost</t>
  </si>
  <si>
    <t>Maintenance Cost</t>
  </si>
  <si>
    <t>Taxable Income</t>
  </si>
  <si>
    <t>Base Amount</t>
  </si>
  <si>
    <t>%</t>
  </si>
  <si>
    <t>Above Amount</t>
  </si>
  <si>
    <t>Rebates:</t>
  </si>
  <si>
    <t>Calculation</t>
  </si>
  <si>
    <t>Primary</t>
  </si>
  <si>
    <t>Tertiary</t>
  </si>
  <si>
    <t>Tax Threshold</t>
  </si>
  <si>
    <t>Annually</t>
  </si>
  <si>
    <t>up to 65</t>
  </si>
  <si>
    <t>65 up to 75</t>
  </si>
  <si>
    <t>75 and over</t>
  </si>
  <si>
    <t>Yes</t>
  </si>
  <si>
    <t>No</t>
  </si>
  <si>
    <t>Seconday</t>
  </si>
  <si>
    <t>Average PAYE calculation: South Africa (March 2020 - February 2021)</t>
  </si>
  <si>
    <t>Sum of all  Y+ 3701 remuneration values (20% or 80%)</t>
  </si>
  <si>
    <t>© Copyright 2020 by Sage South Africa, a division of Sage South Africa (Pty) Ltd hereinafter referred to as “Sage”, under the Copyright Law of the Republic of South Africa.</t>
  </si>
  <si>
    <r>
      <t xml:space="preserve">Enter your estimated values for the full tax year (2020/2021) in the </t>
    </r>
    <r>
      <rPr>
        <b/>
        <sz val="11"/>
        <color rgb="FF00DC00"/>
        <rFont val="Calibri"/>
        <family val="2"/>
        <scheme val="minor"/>
      </rPr>
      <t>green</t>
    </r>
    <r>
      <rPr>
        <b/>
        <sz val="11"/>
        <rFont val="Calibri"/>
        <family val="2"/>
        <scheme val="minor"/>
      </rPr>
      <t xml:space="preserve"> areas</t>
    </r>
  </si>
  <si>
    <t>Travel allowance calculation for the 2020/2021 tax year</t>
  </si>
  <si>
    <t>Taxable portion of reimbursive travel allowance                                                                               for the 2020/2021 tax year</t>
  </si>
  <si>
    <t>Prescribed rate for 2020/2021</t>
  </si>
  <si>
    <t>Taxable value of use of company car calculation                                                                               for the 2020/2021 Tax year</t>
  </si>
  <si>
    <t>Remuneration value for right of use of motor vehicle fringe benefit (20% or 80%)</t>
  </si>
  <si>
    <t>Medical Aid Benefit and Tax Credits for 2020/2021</t>
  </si>
  <si>
    <t>Portion of travel allowance that does not exceed R3,98 per km</t>
  </si>
  <si>
    <t>Portion of travel allowance that does exceed R3,98 per km</t>
  </si>
  <si>
    <t>Portion of reimbursive travel  that exceeds the prescribed rate of R3,98 per 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</si>
</sst>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R&quot;#,##0.00;\-&quot;R&quot;#,##0.00"/>
    <numFmt numFmtId="8" formatCode="&quot;R&quot;#,##0.00;[Red]\-&quot;R&quot;#,##0.00"/>
    <numFmt numFmtId="164" formatCode="_ &quot;R&quot;\ * #,##0_ ;_ &quot;R&quot;\ * \-#,##0_ ;_ &quot;R&quot;\ * &quot;-&quot;_ ;_ @_ "/>
    <numFmt numFmtId="165" formatCode="_ * #,##0_ ;_ * \-#,##0_ ;_ * &quot;-&quot;_ ;_ @_ "/>
    <numFmt numFmtId="166" formatCode="_ * #,##0.00_ ;_ * \-#,##0.00_ ;_ * &quot;-&quot;??_ ;_ @_ "/>
    <numFmt numFmtId="167" formatCode="0.000"/>
    <numFmt numFmtId="168" formatCode="_(&quot;R&quot;* #,##0.000_);_(&quot;R&quot;* \(#,##0.000\);_(&quot;R&quot;* &quot;-&quot;???_);_(@_)"/>
    <numFmt numFmtId="169" formatCode="_(&quot;R&quot;* #,##0.00_);_(&quot;R&quot;* \(#,##0.00\);_(&quot;R&quot;* &quot;-&quot;_);_(@_)"/>
    <numFmt numFmtId="170" formatCode="0.0000"/>
    <numFmt numFmtId="171" formatCode="&quot;R&quot;\ #,##0.00"/>
    <numFmt numFmtId="172" formatCode="&quot;R&quot;#,##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sz val="8"/>
      <color indexed="8"/>
      <name val="Arial"/>
      <family val="2"/>
    </font>
    <font>
      <i/>
      <sz val="8"/>
      <name val="Arial"/>
      <family val="2"/>
    </font>
    <font>
      <b/>
      <i/>
      <sz val="8"/>
      <name val="Arial"/>
      <family val="2"/>
    </font>
    <font>
      <b/>
      <sz val="14"/>
      <name val="Arial"/>
      <family val="2"/>
    </font>
    <font>
      <b/>
      <sz val="10"/>
      <name val="Arial"/>
      <family val="2"/>
    </font>
    <font>
      <b/>
      <sz val="12"/>
      <name val="Arial"/>
      <family val="2"/>
    </font>
    <font>
      <i/>
      <sz val="12"/>
      <color theme="0" tint="-0.249977111117893"/>
      <name val="Arial"/>
      <family val="2"/>
    </font>
    <font>
      <i/>
      <sz val="10"/>
      <color theme="0" tint="-0.249977111117893"/>
      <name val="Arial"/>
      <family val="2"/>
    </font>
    <font>
      <b/>
      <u/>
      <sz val="9"/>
      <name val="Arial"/>
      <family val="2"/>
    </font>
    <font>
      <b/>
      <u/>
      <sz val="8"/>
      <name val="Arial"/>
      <family val="2"/>
    </font>
    <font>
      <b/>
      <sz val="9"/>
      <name val="Arial"/>
      <family val="2"/>
    </font>
    <font>
      <sz val="8"/>
      <color rgb="FF41A940"/>
      <name val="Arial"/>
      <family val="2"/>
    </font>
    <font>
      <sz val="8"/>
      <color indexed="13"/>
      <name val="Arial"/>
      <family val="2"/>
    </font>
    <font>
      <sz val="10"/>
      <name val="Arial"/>
      <family val="2"/>
    </font>
    <font>
      <i/>
      <sz val="10"/>
      <color rgb="FF63666A"/>
      <name val="Arial"/>
      <family val="2"/>
    </font>
    <font>
      <sz val="8"/>
      <color rgb="FF63666A"/>
      <name val="Arial"/>
      <family val="2"/>
    </font>
    <font>
      <sz val="8"/>
      <name val="Calibri"/>
      <family val="2"/>
      <scheme val="minor"/>
    </font>
    <font>
      <b/>
      <sz val="8"/>
      <name val="Calibri"/>
      <family val="2"/>
      <scheme val="minor"/>
    </font>
    <font>
      <b/>
      <sz val="9"/>
      <name val="Calibri"/>
      <family val="2"/>
      <scheme val="minor"/>
    </font>
    <font>
      <i/>
      <sz val="9"/>
      <name val="Calibri"/>
      <family val="2"/>
      <scheme val="minor"/>
    </font>
    <font>
      <b/>
      <i/>
      <sz val="9"/>
      <name val="Calibri"/>
      <family val="2"/>
      <scheme val="minor"/>
    </font>
    <font>
      <b/>
      <sz val="10"/>
      <name val="Calibri"/>
      <family val="2"/>
      <scheme val="minor"/>
    </font>
    <font>
      <b/>
      <sz val="9"/>
      <color theme="1"/>
      <name val="Calibri"/>
      <family val="2"/>
      <scheme val="minor"/>
    </font>
    <font>
      <b/>
      <sz val="14"/>
      <color theme="0"/>
      <name val="Calibri"/>
      <family val="2"/>
      <scheme val="minor"/>
    </font>
    <font>
      <sz val="10"/>
      <name val="Calibri"/>
      <family val="2"/>
      <scheme val="minor"/>
    </font>
    <font>
      <b/>
      <sz val="11"/>
      <name val="Calibri"/>
      <family val="2"/>
      <scheme val="minor"/>
    </font>
    <font>
      <b/>
      <sz val="11"/>
      <color rgb="FFFF5800"/>
      <name val="Calibri"/>
      <family val="2"/>
      <scheme val="minor"/>
    </font>
    <font>
      <b/>
      <sz val="11"/>
      <color rgb="FF00DC00"/>
      <name val="Calibri"/>
      <family val="2"/>
      <scheme val="minor"/>
    </font>
    <font>
      <sz val="11"/>
      <name val="Calibri"/>
      <family val="2"/>
      <scheme val="minor"/>
    </font>
    <font>
      <sz val="8"/>
      <color rgb="FF41A940"/>
      <name val="Calibri"/>
      <family val="2"/>
      <scheme val="minor"/>
    </font>
    <font>
      <sz val="9"/>
      <name val="Calibri"/>
      <family val="2"/>
      <scheme val="minor"/>
    </font>
    <font>
      <b/>
      <sz val="9"/>
      <color indexed="22"/>
      <name val="Calibri"/>
      <family val="2"/>
      <scheme val="minor"/>
    </font>
    <font>
      <sz val="10"/>
      <color theme="0" tint="-0.249977111117893"/>
      <name val="Calibri"/>
      <family val="2"/>
      <scheme val="minor"/>
    </font>
    <font>
      <i/>
      <sz val="10"/>
      <color theme="0" tint="-0.249977111117893"/>
      <name val="Calibri"/>
      <family val="2"/>
      <scheme val="minor"/>
    </font>
    <font>
      <b/>
      <sz val="14"/>
      <name val="Calibri"/>
      <family val="2"/>
      <scheme val="minor"/>
    </font>
    <font>
      <b/>
      <sz val="12"/>
      <name val="Calibri"/>
      <family val="2"/>
      <scheme val="minor"/>
    </font>
    <font>
      <i/>
      <sz val="12"/>
      <color theme="0" tint="-0.249977111117893"/>
      <name val="Calibri"/>
      <family val="2"/>
      <scheme val="minor"/>
    </font>
    <font>
      <i/>
      <sz val="9"/>
      <color theme="1"/>
      <name val="Calibri"/>
      <family val="2"/>
      <scheme val="minor"/>
    </font>
    <font>
      <i/>
      <sz val="9"/>
      <color theme="0" tint="-0.249977111117893"/>
      <name val="Calibri"/>
      <family val="2"/>
      <scheme val="minor"/>
    </font>
    <font>
      <b/>
      <sz val="8"/>
      <color theme="0"/>
      <name val="Calibri"/>
      <family val="2"/>
      <scheme val="minor"/>
    </font>
    <font>
      <sz val="8"/>
      <color theme="0"/>
      <name val="Calibri"/>
      <family val="2"/>
      <scheme val="minor"/>
    </font>
    <font>
      <sz val="9"/>
      <color rgb="FF63666A"/>
      <name val="Calibri"/>
      <family val="2"/>
      <scheme val="minor"/>
    </font>
    <font>
      <sz val="9"/>
      <color theme="1"/>
      <name val="Calibri"/>
      <family val="2"/>
      <scheme val="minor"/>
    </font>
    <font>
      <b/>
      <sz val="10"/>
      <color theme="0"/>
      <name val="Calibri"/>
      <family val="2"/>
      <scheme val="minor"/>
    </font>
    <font>
      <sz val="10"/>
      <name val="Calibri"/>
      <family val="2"/>
    </font>
    <font>
      <b/>
      <sz val="10"/>
      <color indexed="10"/>
      <name val="Calibri"/>
      <family val="2"/>
      <scheme val="minor"/>
    </font>
    <font>
      <b/>
      <sz val="10"/>
      <color rgb="FFFF0000"/>
      <name val="Calibri"/>
      <family val="2"/>
      <scheme val="minor"/>
    </font>
    <font>
      <b/>
      <sz val="10"/>
      <color indexed="17"/>
      <name val="Calibri"/>
      <family val="2"/>
      <scheme val="minor"/>
    </font>
    <font>
      <i/>
      <sz val="10"/>
      <name val="Calibri"/>
      <family val="2"/>
      <scheme val="minor"/>
    </font>
  </fonts>
  <fills count="15">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41A94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DC00"/>
        <bgColor indexed="64"/>
      </patternFill>
    </fill>
    <fill>
      <patternFill patternType="solid">
        <fgColor rgb="FF004B87"/>
        <bgColor indexed="64"/>
      </patternFill>
    </fill>
    <fill>
      <patternFill patternType="solid">
        <fgColor rgb="FF8246AF"/>
        <bgColor indexed="64"/>
      </patternFill>
    </fill>
    <fill>
      <patternFill patternType="solid">
        <fgColor rgb="FFCE0058"/>
        <bgColor indexed="64"/>
      </patternFill>
    </fill>
    <fill>
      <patternFill patternType="gray0625">
        <bgColor rgb="FF8246AF"/>
      </patternFill>
    </fill>
    <fill>
      <patternFill patternType="gray0625">
        <bgColor rgb="FFCE0058"/>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thick">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medium">
        <color indexed="64"/>
      </bottom>
      <diagonal/>
    </border>
  </borders>
  <cellStyleXfs count="32">
    <xf numFmtId="0" fontId="0" fillId="0" borderId="0"/>
    <xf numFmtId="166" fontId="5" fillId="0" borderId="0" applyFont="0" applyFill="0" applyBorder="0" applyAlignment="0" applyProtection="0"/>
    <xf numFmtId="0" fontId="4" fillId="0" borderId="0"/>
    <xf numFmtId="166" fontId="4" fillId="0" borderId="0" applyFont="0" applyFill="0" applyBorder="0" applyAlignment="0" applyProtection="0"/>
    <xf numFmtId="0" fontId="5" fillId="0" borderId="0"/>
    <xf numFmtId="0" fontId="3" fillId="0" borderId="0"/>
    <xf numFmtId="0" fontId="3" fillId="0" borderId="0"/>
    <xf numFmtId="166" fontId="3" fillId="0" borderId="0" applyFont="0" applyFill="0" applyBorder="0" applyAlignment="0" applyProtection="0"/>
    <xf numFmtId="0" fontId="5" fillId="0" borderId="0"/>
    <xf numFmtId="166" fontId="5" fillId="0" borderId="0" applyFont="0" applyFill="0" applyBorder="0" applyAlignment="0" applyProtection="0"/>
    <xf numFmtId="0" fontId="3" fillId="0" borderId="0"/>
    <xf numFmtId="166" fontId="3" fillId="0" borderId="0" applyFont="0" applyFill="0" applyBorder="0" applyAlignment="0" applyProtection="0"/>
    <xf numFmtId="0" fontId="5" fillId="0" borderId="0"/>
    <xf numFmtId="0" fontId="21" fillId="0" borderId="0"/>
    <xf numFmtId="0" fontId="2" fillId="0" borderId="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5" fillId="0" borderId="0"/>
    <xf numFmtId="0" fontId="1" fillId="0" borderId="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cellStyleXfs>
  <cellXfs count="320">
    <xf numFmtId="0" fontId="0" fillId="0" borderId="0" xfId="0"/>
    <xf numFmtId="0" fontId="6" fillId="0" borderId="0" xfId="0" applyFont="1"/>
    <xf numFmtId="0" fontId="7" fillId="0" borderId="0" xfId="0" applyFont="1"/>
    <xf numFmtId="1" fontId="7" fillId="0" borderId="0" xfId="0" applyNumberFormat="1" applyFont="1"/>
    <xf numFmtId="2" fontId="8" fillId="0" borderId="0" xfId="0" applyNumberFormat="1" applyFont="1" applyAlignment="1">
      <alignment horizontal="center" vertical="top" wrapText="1"/>
    </xf>
    <xf numFmtId="0" fontId="8" fillId="0" borderId="0" xfId="0" applyFont="1" applyAlignment="1">
      <alignment horizontal="center" vertical="top" wrapText="1"/>
    </xf>
    <xf numFmtId="167" fontId="7" fillId="0" borderId="0" xfId="0" applyNumberFormat="1" applyFont="1"/>
    <xf numFmtId="0" fontId="7" fillId="3" borderId="0" xfId="0" applyFont="1" applyFill="1"/>
    <xf numFmtId="0" fontId="7" fillId="0" borderId="0" xfId="0" applyFont="1" applyAlignment="1">
      <alignment horizontal="left"/>
    </xf>
    <xf numFmtId="0" fontId="7" fillId="0" borderId="0" xfId="0" applyFont="1" applyAlignment="1">
      <alignment horizontal="right"/>
    </xf>
    <xf numFmtId="0" fontId="11" fillId="3" borderId="0" xfId="0" applyFont="1" applyFill="1" applyAlignment="1">
      <alignment wrapText="1"/>
    </xf>
    <xf numFmtId="0" fontId="0" fillId="3" borderId="0" xfId="0" applyFill="1"/>
    <xf numFmtId="9" fontId="12" fillId="0" borderId="0" xfId="0" applyNumberFormat="1" applyFont="1"/>
    <xf numFmtId="0" fontId="13" fillId="3" borderId="0" xfId="0" applyFont="1" applyFill="1" applyAlignment="1">
      <alignment horizontal="centerContinuous"/>
    </xf>
    <xf numFmtId="0" fontId="0" fillId="3" borderId="0" xfId="0" applyFill="1" applyAlignment="1">
      <alignment horizontal="centerContinuous"/>
    </xf>
    <xf numFmtId="0" fontId="14" fillId="3" borderId="0" xfId="0" applyFont="1" applyFill="1" applyAlignment="1">
      <alignment horizontal="center"/>
    </xf>
    <xf numFmtId="0" fontId="0" fillId="5" borderId="0" xfId="0" applyFill="1"/>
    <xf numFmtId="9" fontId="0" fillId="5" borderId="0" xfId="0" applyNumberFormat="1" applyFill="1"/>
    <xf numFmtId="10" fontId="0" fillId="5" borderId="0" xfId="0" applyNumberFormat="1" applyFill="1"/>
    <xf numFmtId="169" fontId="12" fillId="5" borderId="0" xfId="0" applyNumberFormat="1" applyFont="1" applyFill="1"/>
    <xf numFmtId="1" fontId="6" fillId="0" borderId="1" xfId="0" applyNumberFormat="1" applyFont="1" applyBorder="1" applyAlignment="1">
      <alignment horizontal="center" vertical="top" wrapText="1"/>
    </xf>
    <xf numFmtId="0" fontId="6" fillId="0" borderId="1" xfId="0" applyFont="1" applyBorder="1" applyAlignment="1">
      <alignment horizontal="center" vertical="top" wrapText="1"/>
    </xf>
    <xf numFmtId="167" fontId="6" fillId="0" borderId="1" xfId="0" applyNumberFormat="1" applyFont="1" applyBorder="1" applyAlignment="1">
      <alignment horizontal="center" vertical="top" wrapText="1"/>
    </xf>
    <xf numFmtId="1" fontId="7" fillId="0" borderId="1" xfId="0" applyNumberFormat="1" applyFont="1" applyBorder="1"/>
    <xf numFmtId="1" fontId="8" fillId="0" borderId="1" xfId="0" applyNumberFormat="1" applyFont="1" applyBorder="1" applyAlignment="1">
      <alignment horizontal="center" vertical="top" wrapText="1"/>
    </xf>
    <xf numFmtId="0" fontId="8" fillId="0" borderId="1" xfId="0" applyFont="1" applyBorder="1" applyAlignment="1">
      <alignment horizontal="center" vertical="top" wrapText="1"/>
    </xf>
    <xf numFmtId="167" fontId="7" fillId="0" borderId="1" xfId="0" applyNumberFormat="1" applyFont="1" applyBorder="1"/>
    <xf numFmtId="0" fontId="7" fillId="0" borderId="1" xfId="0" applyFont="1" applyBorder="1"/>
    <xf numFmtId="2" fontId="7" fillId="0" borderId="1" xfId="0" applyNumberFormat="1" applyFont="1" applyBorder="1"/>
    <xf numFmtId="0" fontId="9" fillId="0" borderId="0" xfId="0" applyFont="1"/>
    <xf numFmtId="166" fontId="16" fillId="0" borderId="0" xfId="1" applyFont="1" applyAlignment="1">
      <alignment horizontal="center"/>
    </xf>
    <xf numFmtId="166" fontId="17" fillId="0" borderId="0" xfId="1" applyFont="1" applyAlignment="1">
      <alignment horizontal="center"/>
    </xf>
    <xf numFmtId="0" fontId="18" fillId="0" borderId="0" xfId="0" applyFont="1"/>
    <xf numFmtId="0" fontId="10" fillId="0" borderId="0" xfId="0" applyFont="1"/>
    <xf numFmtId="165" fontId="9" fillId="0" borderId="0" xfId="1" applyNumberFormat="1" applyFont="1"/>
    <xf numFmtId="166" fontId="9" fillId="0" borderId="0" xfId="0" applyNumberFormat="1" applyFont="1"/>
    <xf numFmtId="166" fontId="7" fillId="0" borderId="0" xfId="1" applyFont="1"/>
    <xf numFmtId="0" fontId="19" fillId="6" borderId="0" xfId="0" applyFont="1" applyFill="1" applyAlignment="1">
      <alignment vertical="center"/>
    </xf>
    <xf numFmtId="0" fontId="20" fillId="0" borderId="0" xfId="0" applyFont="1"/>
    <xf numFmtId="0" fontId="7" fillId="5" borderId="0" xfId="0" applyFont="1" applyFill="1"/>
    <xf numFmtId="166" fontId="7" fillId="0" borderId="0" xfId="1" applyFont="1" applyProtection="1">
      <protection locked="0"/>
    </xf>
    <xf numFmtId="0" fontId="6" fillId="0" borderId="1" xfId="0" applyFont="1" applyBorder="1"/>
    <xf numFmtId="0" fontId="7" fillId="0" borderId="1" xfId="13" applyFont="1" applyBorder="1"/>
    <xf numFmtId="2" fontId="7" fillId="0" borderId="1" xfId="8" applyNumberFormat="1" applyFont="1" applyBorder="1"/>
    <xf numFmtId="0" fontId="6" fillId="0" borderId="1" xfId="0" applyFont="1" applyBorder="1" applyAlignment="1">
      <alignment wrapText="1"/>
    </xf>
    <xf numFmtId="0" fontId="5" fillId="3" borderId="0" xfId="0" applyFont="1" applyFill="1"/>
    <xf numFmtId="7" fontId="0" fillId="3" borderId="0" xfId="0" applyNumberFormat="1" applyFill="1"/>
    <xf numFmtId="172" fontId="0" fillId="3" borderId="0" xfId="0" applyNumberFormat="1" applyFill="1"/>
    <xf numFmtId="0" fontId="22" fillId="0" borderId="0" xfId="0" applyFont="1" applyAlignment="1">
      <alignment horizontal="center" vertical="top" wrapText="1"/>
    </xf>
    <xf numFmtId="0" fontId="23" fillId="0" borderId="0" xfId="0" applyFont="1" applyAlignment="1">
      <alignment vertical="center"/>
    </xf>
    <xf numFmtId="1" fontId="0" fillId="0" borderId="0" xfId="0" applyNumberFormat="1"/>
    <xf numFmtId="0" fontId="7" fillId="10" borderId="0" xfId="0" applyFont="1" applyFill="1"/>
    <xf numFmtId="0" fontId="27" fillId="0" borderId="0" xfId="0" applyFont="1"/>
    <xf numFmtId="0" fontId="29" fillId="0" borderId="1" xfId="0" applyFont="1" applyBorder="1"/>
    <xf numFmtId="166" fontId="29" fillId="0" borderId="10" xfId="1" applyFont="1" applyBorder="1"/>
    <xf numFmtId="0" fontId="26" fillId="0" borderId="1" xfId="0" applyFont="1" applyBorder="1" applyAlignment="1">
      <alignment horizontal="center"/>
    </xf>
    <xf numFmtId="0" fontId="26" fillId="0" borderId="1" xfId="0" applyFont="1" applyBorder="1"/>
    <xf numFmtId="0" fontId="26" fillId="0" borderId="0" xfId="0" applyFont="1"/>
    <xf numFmtId="0" fontId="30" fillId="0" borderId="1" xfId="0" applyFont="1" applyBorder="1"/>
    <xf numFmtId="0" fontId="27" fillId="0" borderId="0" xfId="0" applyFont="1" applyAlignment="1">
      <alignment horizontal="left" wrapText="1"/>
    </xf>
    <xf numFmtId="0" fontId="37" fillId="5" borderId="0" xfId="0" applyFont="1" applyFill="1" applyAlignment="1">
      <alignment vertical="center"/>
    </xf>
    <xf numFmtId="0" fontId="24" fillId="3" borderId="0" xfId="0" applyFont="1" applyFill="1" applyAlignment="1">
      <alignment horizontal="right"/>
    </xf>
    <xf numFmtId="0" fontId="24" fillId="3" borderId="0" xfId="0" applyFont="1" applyFill="1"/>
    <xf numFmtId="0" fontId="24" fillId="3" borderId="0" xfId="0" applyFont="1" applyFill="1" applyAlignment="1">
      <alignment horizontal="left"/>
    </xf>
    <xf numFmtId="0" fontId="24" fillId="3" borderId="8" xfId="0" applyFont="1" applyFill="1" applyBorder="1" applyAlignment="1">
      <alignment horizontal="right"/>
    </xf>
    <xf numFmtId="4" fontId="24" fillId="3" borderId="0" xfId="0" applyNumberFormat="1" applyFont="1" applyFill="1"/>
    <xf numFmtId="0" fontId="24" fillId="3" borderId="11" xfId="0" applyFont="1" applyFill="1" applyBorder="1" applyAlignment="1">
      <alignment horizontal="right"/>
    </xf>
    <xf numFmtId="4" fontId="24" fillId="7" borderId="0" xfId="0" applyNumberFormat="1" applyFont="1" applyFill="1"/>
    <xf numFmtId="0" fontId="24" fillId="0" borderId="0" xfId="0" applyFont="1"/>
    <xf numFmtId="0" fontId="24" fillId="0" borderId="0" xfId="0" applyFont="1" applyAlignment="1">
      <alignment horizontal="left"/>
    </xf>
    <xf numFmtId="0" fontId="24" fillId="0" borderId="0" xfId="0" applyFont="1" applyAlignment="1">
      <alignment horizontal="right"/>
    </xf>
    <xf numFmtId="0" fontId="27" fillId="3" borderId="0" xfId="0" applyFont="1" applyFill="1" applyAlignment="1">
      <alignment horizontal="left"/>
    </xf>
    <xf numFmtId="0" fontId="38" fillId="3" borderId="0" xfId="0" applyFont="1" applyFill="1"/>
    <xf numFmtId="0" fontId="38" fillId="3" borderId="13" xfId="0" applyFont="1" applyFill="1" applyBorder="1" applyAlignment="1">
      <alignment horizontal="left"/>
    </xf>
    <xf numFmtId="0" fontId="38" fillId="3" borderId="12" xfId="0" applyFont="1" applyFill="1" applyBorder="1"/>
    <xf numFmtId="4" fontId="38" fillId="3" borderId="12" xfId="0" applyNumberFormat="1" applyFont="1" applyFill="1" applyBorder="1"/>
    <xf numFmtId="0" fontId="29" fillId="3" borderId="0" xfId="0" applyFont="1" applyFill="1"/>
    <xf numFmtId="164" fontId="29" fillId="3" borderId="0" xfId="0" applyNumberFormat="1" applyFont="1" applyFill="1"/>
    <xf numFmtId="0" fontId="32" fillId="3" borderId="9" xfId="0" applyFont="1" applyFill="1" applyBorder="1" applyAlignment="1">
      <alignment horizontal="left"/>
    </xf>
    <xf numFmtId="0" fontId="38" fillId="3" borderId="0" xfId="0" applyFont="1" applyFill="1" applyAlignment="1">
      <alignment horizontal="left"/>
    </xf>
    <xf numFmtId="0" fontId="26" fillId="7" borderId="8" xfId="0" applyFont="1" applyFill="1" applyBorder="1" applyAlignment="1">
      <alignment horizontal="centerContinuous"/>
    </xf>
    <xf numFmtId="0" fontId="26" fillId="7" borderId="0" xfId="0" applyFont="1" applyFill="1" applyAlignment="1">
      <alignment horizontal="centerContinuous"/>
    </xf>
    <xf numFmtId="4" fontId="26" fillId="7" borderId="0" xfId="0" applyNumberFormat="1" applyFont="1" applyFill="1" applyAlignment="1">
      <alignment horizontal="centerContinuous"/>
    </xf>
    <xf numFmtId="4" fontId="39" fillId="7" borderId="4" xfId="0" applyNumberFormat="1" applyFont="1" applyFill="1" applyBorder="1" applyAlignment="1">
      <alignment horizontal="centerContinuous"/>
    </xf>
    <xf numFmtId="0" fontId="38" fillId="7" borderId="8" xfId="0" applyFont="1" applyFill="1" applyBorder="1" applyAlignment="1">
      <alignment horizontal="right"/>
    </xf>
    <xf numFmtId="0" fontId="26" fillId="7" borderId="0" xfId="0" applyFont="1" applyFill="1"/>
    <xf numFmtId="4" fontId="38" fillId="7" borderId="0" xfId="0" applyNumberFormat="1" applyFont="1" applyFill="1"/>
    <xf numFmtId="0" fontId="38" fillId="7" borderId="9" xfId="0" applyFont="1" applyFill="1" applyBorder="1" applyAlignment="1">
      <alignment horizontal="left"/>
    </xf>
    <xf numFmtId="0" fontId="38" fillId="7" borderId="1" xfId="0" applyFont="1" applyFill="1" applyBorder="1"/>
    <xf numFmtId="3" fontId="38" fillId="7" borderId="1" xfId="0" applyNumberFormat="1" applyFont="1" applyFill="1" applyBorder="1"/>
    <xf numFmtId="0" fontId="38" fillId="7" borderId="0" xfId="0" applyFont="1" applyFill="1"/>
    <xf numFmtId="164" fontId="38" fillId="7" borderId="1" xfId="0" applyNumberFormat="1" applyFont="1" applyFill="1" applyBorder="1"/>
    <xf numFmtId="168" fontId="38" fillId="7" borderId="1" xfId="0" applyNumberFormat="1" applyFont="1" applyFill="1" applyBorder="1"/>
    <xf numFmtId="0" fontId="38" fillId="7" borderId="2" xfId="0" applyFont="1" applyFill="1" applyBorder="1"/>
    <xf numFmtId="168" fontId="38" fillId="7" borderId="2" xfId="0" applyNumberFormat="1" applyFont="1" applyFill="1" applyBorder="1"/>
    <xf numFmtId="0" fontId="38" fillId="7" borderId="14" xfId="0" applyFont="1" applyFill="1" applyBorder="1"/>
    <xf numFmtId="168" fontId="38" fillId="7" borderId="14" xfId="0" applyNumberFormat="1" applyFont="1" applyFill="1" applyBorder="1"/>
    <xf numFmtId="0" fontId="38" fillId="7" borderId="12" xfId="0" applyFont="1" applyFill="1" applyBorder="1"/>
    <xf numFmtId="0" fontId="38" fillId="7" borderId="13" xfId="0" applyFont="1" applyFill="1" applyBorder="1" applyAlignment="1">
      <alignment horizontal="left"/>
    </xf>
    <xf numFmtId="0" fontId="38" fillId="7" borderId="0" xfId="0" applyFont="1" applyFill="1" applyAlignment="1">
      <alignment horizontal="right"/>
    </xf>
    <xf numFmtId="0" fontId="38" fillId="7" borderId="0" xfId="0" applyFont="1" applyFill="1" applyAlignment="1">
      <alignment horizontal="left"/>
    </xf>
    <xf numFmtId="0" fontId="32" fillId="0" borderId="0" xfId="0" applyFont="1"/>
    <xf numFmtId="0" fontId="32" fillId="3" borderId="0" xfId="0" applyFont="1" applyFill="1" applyAlignment="1">
      <alignment wrapText="1"/>
    </xf>
    <xf numFmtId="0" fontId="32" fillId="3" borderId="0" xfId="0" applyFont="1" applyFill="1"/>
    <xf numFmtId="0" fontId="29" fillId="3" borderId="0" xfId="0" applyFont="1" applyFill="1" applyAlignment="1">
      <alignment horizontal="center"/>
    </xf>
    <xf numFmtId="0" fontId="38" fillId="5" borderId="30" xfId="0" applyFont="1" applyFill="1" applyBorder="1"/>
    <xf numFmtId="3" fontId="32" fillId="5" borderId="0" xfId="0" applyNumberFormat="1" applyFont="1" applyFill="1"/>
    <xf numFmtId="3" fontId="40" fillId="0" borderId="0" xfId="0" applyNumberFormat="1" applyFont="1"/>
    <xf numFmtId="0" fontId="32" fillId="5" borderId="0" xfId="0" applyFont="1" applyFill="1" applyAlignment="1">
      <alignment horizontal="center"/>
    </xf>
    <xf numFmtId="0" fontId="32" fillId="5" borderId="0" xfId="0" applyFont="1" applyFill="1"/>
    <xf numFmtId="0" fontId="41" fillId="5" borderId="0" xfId="0" applyFont="1" applyFill="1" applyAlignment="1">
      <alignment horizontal="center"/>
    </xf>
    <xf numFmtId="0" fontId="38" fillId="5" borderId="32" xfId="0" applyFont="1" applyFill="1" applyBorder="1"/>
    <xf numFmtId="0" fontId="38" fillId="5" borderId="0" xfId="0" applyFont="1" applyFill="1"/>
    <xf numFmtId="0" fontId="27" fillId="5" borderId="0" xfId="0" applyFont="1" applyFill="1" applyAlignment="1">
      <alignment horizontal="left"/>
    </xf>
    <xf numFmtId="3" fontId="27" fillId="5" borderId="0" xfId="0" applyNumberFormat="1" applyFont="1" applyFill="1" applyAlignment="1">
      <alignment horizontal="left"/>
    </xf>
    <xf numFmtId="0" fontId="27" fillId="0" borderId="0" xfId="0" applyFont="1" applyAlignment="1">
      <alignment horizontal="left"/>
    </xf>
    <xf numFmtId="0" fontId="42" fillId="3" borderId="0" xfId="0" applyFont="1" applyFill="1" applyAlignment="1">
      <alignment wrapText="1"/>
    </xf>
    <xf numFmtId="0" fontId="43" fillId="3" borderId="0" xfId="0" applyFont="1" applyFill="1" applyAlignment="1">
      <alignment horizontal="centerContinuous"/>
    </xf>
    <xf numFmtId="0" fontId="43" fillId="3" borderId="0" xfId="0" applyFont="1" applyFill="1" applyAlignment="1">
      <alignment horizontal="center"/>
    </xf>
    <xf numFmtId="0" fontId="44" fillId="3" borderId="0" xfId="0" applyFont="1" applyFill="1" applyAlignment="1">
      <alignment horizontal="center"/>
    </xf>
    <xf numFmtId="3" fontId="38" fillId="5" borderId="0" xfId="0" applyNumberFormat="1" applyFont="1" applyFill="1" applyAlignment="1">
      <alignment horizontal="right"/>
    </xf>
    <xf numFmtId="0" fontId="26" fillId="5" borderId="0" xfId="0" applyFont="1" applyFill="1"/>
    <xf numFmtId="171" fontId="26" fillId="5" borderId="0" xfId="0" applyNumberFormat="1" applyFont="1" applyFill="1" applyAlignment="1">
      <alignment horizontal="right"/>
    </xf>
    <xf numFmtId="0" fontId="45" fillId="5" borderId="0" xfId="0" applyFont="1" applyFill="1" applyAlignment="1">
      <alignment horizontal="left" vertical="top"/>
    </xf>
    <xf numFmtId="0" fontId="29" fillId="5" borderId="1" xfId="0" applyFont="1" applyFill="1" applyBorder="1"/>
    <xf numFmtId="171" fontId="29" fillId="5" borderId="2" xfId="0" applyNumberFormat="1" applyFont="1" applyFill="1" applyBorder="1" applyAlignment="1">
      <alignment horizontal="right"/>
    </xf>
    <xf numFmtId="0" fontId="29" fillId="5" borderId="20" xfId="0" applyFont="1" applyFill="1" applyBorder="1"/>
    <xf numFmtId="172" fontId="29" fillId="5" borderId="34" xfId="0" applyNumberFormat="1" applyFont="1" applyFill="1" applyBorder="1" applyAlignment="1">
      <alignment horizontal="right"/>
    </xf>
    <xf numFmtId="0" fontId="38" fillId="0" borderId="0" xfId="0" applyFont="1" applyAlignment="1">
      <alignment horizontal="left"/>
    </xf>
    <xf numFmtId="0" fontId="46" fillId="5" borderId="0" xfId="0" applyFont="1" applyFill="1" applyAlignment="1">
      <alignment horizontal="left"/>
    </xf>
    <xf numFmtId="0" fontId="45" fillId="5" borderId="0" xfId="0" applyFont="1" applyFill="1" applyAlignment="1">
      <alignment horizontal="left"/>
    </xf>
    <xf numFmtId="0" fontId="45" fillId="5" borderId="0" xfId="0" applyFont="1" applyFill="1"/>
    <xf numFmtId="0" fontId="46" fillId="5" borderId="0" xfId="0" applyFont="1" applyFill="1"/>
    <xf numFmtId="0" fontId="24" fillId="0" borderId="8" xfId="0" applyFont="1" applyBorder="1"/>
    <xf numFmtId="4" fontId="24" fillId="0" borderId="0" xfId="0" applyNumberFormat="1" applyFont="1"/>
    <xf numFmtId="0" fontId="24" fillId="0" borderId="0" xfId="0" applyFont="1" applyAlignment="1">
      <alignment horizontal="center"/>
    </xf>
    <xf numFmtId="0" fontId="25" fillId="0" borderId="15" xfId="0" applyFont="1" applyBorder="1"/>
    <xf numFmtId="0" fontId="25" fillId="0" borderId="14" xfId="0" applyFont="1" applyBorder="1"/>
    <xf numFmtId="0" fontId="25" fillId="0" borderId="24" xfId="0" applyFont="1" applyBorder="1"/>
    <xf numFmtId="3" fontId="24" fillId="2" borderId="1" xfId="0" applyNumberFormat="1" applyFont="1" applyFill="1" applyBorder="1" applyProtection="1">
      <protection locked="0"/>
    </xf>
    <xf numFmtId="49" fontId="25" fillId="0" borderId="0" xfId="0" applyNumberFormat="1" applyFont="1" applyAlignment="1">
      <alignment horizontal="center"/>
    </xf>
    <xf numFmtId="0" fontId="24" fillId="0" borderId="0" xfId="0" applyFont="1" applyAlignment="1">
      <alignment wrapText="1"/>
    </xf>
    <xf numFmtId="172" fontId="25" fillId="7" borderId="0" xfId="0" applyNumberFormat="1" applyFont="1" applyFill="1" applyAlignment="1">
      <alignment horizontal="center"/>
    </xf>
    <xf numFmtId="0" fontId="25" fillId="7" borderId="0" xfId="0" applyFont="1" applyFill="1" applyAlignment="1">
      <alignment horizontal="center"/>
    </xf>
    <xf numFmtId="0" fontId="25" fillId="4" borderId="0" xfId="0" applyFont="1" applyFill="1" applyAlignment="1">
      <alignment horizontal="center" wrapText="1"/>
    </xf>
    <xf numFmtId="0" fontId="24" fillId="0" borderId="0" xfId="0" applyFont="1" applyAlignment="1">
      <alignment vertical="top" wrapText="1"/>
    </xf>
    <xf numFmtId="0" fontId="25" fillId="0" borderId="0" xfId="0" applyFont="1" applyAlignment="1">
      <alignment horizontal="center"/>
    </xf>
    <xf numFmtId="4" fontId="24" fillId="11" borderId="0" xfId="0" applyNumberFormat="1" applyFont="1" applyFill="1"/>
    <xf numFmtId="0" fontId="47" fillId="11" borderId="1" xfId="0" applyFont="1" applyFill="1" applyBorder="1" applyAlignment="1">
      <alignment horizontal="center" vertical="center"/>
    </xf>
    <xf numFmtId="4" fontId="48" fillId="11" borderId="0" xfId="0" applyNumberFormat="1" applyFont="1" applyFill="1" applyAlignment="1">
      <alignment vertical="center"/>
    </xf>
    <xf numFmtId="3" fontId="48" fillId="11" borderId="0" xfId="0" applyNumberFormat="1" applyFont="1" applyFill="1" applyAlignment="1">
      <alignment vertical="center"/>
    </xf>
    <xf numFmtId="0" fontId="49" fillId="0" borderId="0" xfId="0" applyFont="1" applyAlignment="1">
      <alignment vertical="center"/>
    </xf>
    <xf numFmtId="0" fontId="26" fillId="8" borderId="1" xfId="0" applyFont="1" applyFill="1" applyBorder="1" applyAlignment="1">
      <alignment horizontal="left"/>
    </xf>
    <xf numFmtId="166" fontId="38" fillId="8" borderId="1" xfId="1" applyFont="1" applyFill="1" applyBorder="1"/>
    <xf numFmtId="0" fontId="38" fillId="0" borderId="1" xfId="0" applyFont="1" applyBorder="1"/>
    <xf numFmtId="166" fontId="38" fillId="0" borderId="1" xfId="1" applyFont="1" applyBorder="1"/>
    <xf numFmtId="170" fontId="38" fillId="0" borderId="1" xfId="1" applyNumberFormat="1" applyFont="1" applyBorder="1"/>
    <xf numFmtId="166" fontId="27" fillId="0" borderId="1" xfId="1" applyFont="1" applyBorder="1"/>
    <xf numFmtId="0" fontId="26" fillId="8" borderId="1" xfId="0" applyFont="1" applyFill="1" applyBorder="1"/>
    <xf numFmtId="0" fontId="28" fillId="8" borderId="1" xfId="0" applyFont="1" applyFill="1" applyBorder="1"/>
    <xf numFmtId="0" fontId="38" fillId="0" borderId="0" xfId="0" applyFont="1"/>
    <xf numFmtId="166" fontId="38" fillId="0" borderId="0" xfId="1" applyFont="1"/>
    <xf numFmtId="0" fontId="50" fillId="0" borderId="1" xfId="0" applyFont="1" applyBorder="1"/>
    <xf numFmtId="166" fontId="50" fillId="0" borderId="1" xfId="1" applyFont="1" applyBorder="1"/>
    <xf numFmtId="166" fontId="38" fillId="0" borderId="3" xfId="1" applyFont="1" applyBorder="1"/>
    <xf numFmtId="166" fontId="28" fillId="8" borderId="10" xfId="1" applyFont="1" applyFill="1" applyBorder="1"/>
    <xf numFmtId="165" fontId="27" fillId="0" borderId="0" xfId="1" applyNumberFormat="1" applyFont="1"/>
    <xf numFmtId="0" fontId="32" fillId="0" borderId="1" xfId="0" applyFont="1" applyBorder="1" applyAlignment="1">
      <alignment wrapText="1"/>
    </xf>
    <xf numFmtId="4" fontId="51" fillId="13" borderId="1" xfId="0" applyNumberFormat="1" applyFont="1" applyFill="1" applyBorder="1" applyAlignment="1">
      <alignment horizontal="center" wrapText="1"/>
    </xf>
    <xf numFmtId="0" fontId="32" fillId="9" borderId="1" xfId="0" applyFont="1" applyFill="1" applyBorder="1" applyAlignment="1" applyProtection="1">
      <alignment horizontal="center"/>
      <protection locked="0"/>
    </xf>
    <xf numFmtId="0" fontId="32" fillId="7" borderId="1" xfId="0" applyFont="1" applyFill="1" applyBorder="1" applyAlignment="1">
      <alignment horizontal="center"/>
    </xf>
    <xf numFmtId="3" fontId="29" fillId="9" borderId="1" xfId="0" applyNumberFormat="1" applyFont="1" applyFill="1" applyBorder="1" applyProtection="1">
      <protection locked="0"/>
    </xf>
    <xf numFmtId="0" fontId="29" fillId="9" borderId="1" xfId="0" applyFont="1" applyFill="1" applyBorder="1" applyAlignment="1" applyProtection="1">
      <alignment horizontal="right"/>
      <protection locked="0"/>
    </xf>
    <xf numFmtId="2" fontId="7" fillId="0" borderId="0" xfId="0" applyNumberFormat="1" applyFont="1"/>
    <xf numFmtId="2" fontId="24" fillId="0" borderId="0" xfId="0" applyNumberFormat="1" applyFont="1"/>
    <xf numFmtId="2" fontId="32" fillId="7" borderId="1" xfId="0" applyNumberFormat="1" applyFont="1" applyFill="1" applyBorder="1" applyAlignment="1">
      <alignment horizontal="center"/>
    </xf>
    <xf numFmtId="2" fontId="32" fillId="9" borderId="1" xfId="0" applyNumberFormat="1" applyFont="1" applyFill="1" applyBorder="1" applyAlignment="1" applyProtection="1">
      <alignment horizontal="right"/>
      <protection locked="0"/>
    </xf>
    <xf numFmtId="2" fontId="32" fillId="7" borderId="1" xfId="0" applyNumberFormat="1" applyFont="1" applyFill="1" applyBorder="1" applyAlignment="1">
      <alignment horizontal="right"/>
    </xf>
    <xf numFmtId="2" fontId="25" fillId="7" borderId="0" xfId="0" applyNumberFormat="1" applyFont="1" applyFill="1" applyAlignment="1">
      <alignment horizontal="center"/>
    </xf>
    <xf numFmtId="2" fontId="24" fillId="7" borderId="0" xfId="0" applyNumberFormat="1" applyFont="1" applyFill="1"/>
    <xf numFmtId="2" fontId="51" fillId="13" borderId="1" xfId="0" applyNumberFormat="1" applyFont="1" applyFill="1" applyBorder="1" applyAlignment="1">
      <alignment horizontal="right" vertical="center" wrapText="1"/>
    </xf>
    <xf numFmtId="2" fontId="51" fillId="11" borderId="1" xfId="0" applyNumberFormat="1" applyFont="1" applyFill="1" applyBorder="1" applyAlignment="1">
      <alignment horizontal="right" vertical="center"/>
    </xf>
    <xf numFmtId="49" fontId="25" fillId="0" borderId="37" xfId="0" applyNumberFormat="1" applyFont="1" applyBorder="1" applyAlignment="1">
      <alignment horizontal="center"/>
    </xf>
    <xf numFmtId="0" fontId="24" fillId="0" borderId="14" xfId="0" applyFont="1" applyBorder="1" applyAlignment="1">
      <alignment wrapText="1"/>
    </xf>
    <xf numFmtId="0" fontId="25" fillId="7" borderId="14" xfId="0" applyFont="1" applyFill="1" applyBorder="1" applyAlignment="1">
      <alignment horizontal="center"/>
    </xf>
    <xf numFmtId="2" fontId="25" fillId="7" borderId="14" xfId="0" applyNumberFormat="1" applyFont="1" applyFill="1" applyBorder="1" applyAlignment="1">
      <alignment horizontal="center"/>
    </xf>
    <xf numFmtId="0" fontId="47" fillId="7" borderId="14" xfId="0" applyFont="1" applyFill="1" applyBorder="1" applyAlignment="1">
      <alignment horizontal="center" vertical="center"/>
    </xf>
    <xf numFmtId="0" fontId="25" fillId="4" borderId="38" xfId="0" applyFont="1" applyFill="1" applyBorder="1" applyAlignment="1">
      <alignment horizontal="center" wrapText="1"/>
    </xf>
    <xf numFmtId="49" fontId="51" fillId="14" borderId="16" xfId="0" applyNumberFormat="1" applyFont="1" applyFill="1" applyBorder="1" applyAlignment="1">
      <alignment horizontal="center" wrapText="1"/>
    </xf>
    <xf numFmtId="49" fontId="51" fillId="14" borderId="17" xfId="0" applyNumberFormat="1" applyFont="1" applyFill="1" applyBorder="1" applyAlignment="1">
      <alignment horizontal="center" wrapText="1"/>
    </xf>
    <xf numFmtId="49" fontId="51" fillId="14" borderId="18" xfId="0" applyNumberFormat="1" applyFont="1" applyFill="1" applyBorder="1" applyAlignment="1">
      <alignment horizontal="right" wrapText="1"/>
    </xf>
    <xf numFmtId="49" fontId="51" fillId="12" borderId="16" xfId="0" applyNumberFormat="1" applyFont="1" applyFill="1" applyBorder="1" applyAlignment="1">
      <alignment horizontal="center" wrapText="1"/>
    </xf>
    <xf numFmtId="49" fontId="51" fillId="12" borderId="39" xfId="0" applyNumberFormat="1" applyFont="1" applyFill="1" applyBorder="1" applyAlignment="1">
      <alignment horizontal="right" wrapText="1"/>
    </xf>
    <xf numFmtId="49" fontId="51" fillId="12" borderId="20" xfId="0" applyNumberFormat="1" applyFont="1" applyFill="1" applyBorder="1" applyAlignment="1">
      <alignment horizontal="center"/>
    </xf>
    <xf numFmtId="2" fontId="32" fillId="7" borderId="2" xfId="0" applyNumberFormat="1" applyFont="1" applyFill="1" applyBorder="1" applyAlignment="1">
      <alignment horizontal="right"/>
    </xf>
    <xf numFmtId="2" fontId="51" fillId="11" borderId="2" xfId="0" applyNumberFormat="1" applyFont="1" applyFill="1" applyBorder="1" applyAlignment="1">
      <alignment horizontal="right" vertical="center"/>
    </xf>
    <xf numFmtId="49" fontId="51" fillId="12" borderId="40" xfId="0" applyNumberFormat="1" applyFont="1" applyFill="1" applyBorder="1" applyAlignment="1">
      <alignment horizontal="right" wrapText="1"/>
    </xf>
    <xf numFmtId="0" fontId="32" fillId="0" borderId="2" xfId="0" applyFont="1" applyBorder="1" applyAlignment="1">
      <alignment horizontal="left" vertical="center" wrapText="1"/>
    </xf>
    <xf numFmtId="0" fontId="52" fillId="0" borderId="1" xfId="0" applyFont="1" applyBorder="1"/>
    <xf numFmtId="3" fontId="32" fillId="0" borderId="1" xfId="0" applyNumberFormat="1" applyFont="1" applyBorder="1"/>
    <xf numFmtId="3" fontId="32" fillId="3" borderId="0" xfId="0" applyNumberFormat="1" applyFont="1" applyFill="1"/>
    <xf numFmtId="165" fontId="29" fillId="9" borderId="1" xfId="0" applyNumberFormat="1" applyFont="1" applyFill="1" applyBorder="1" applyProtection="1">
      <protection locked="0"/>
    </xf>
    <xf numFmtId="164" fontId="29" fillId="9" borderId="1" xfId="0" applyNumberFormat="1" applyFont="1" applyFill="1" applyBorder="1" applyProtection="1">
      <protection locked="0"/>
    </xf>
    <xf numFmtId="49" fontId="32" fillId="3" borderId="9" xfId="0" applyNumberFormat="1" applyFont="1" applyFill="1" applyBorder="1" applyAlignment="1">
      <alignment horizontal="left"/>
    </xf>
    <xf numFmtId="0" fontId="53" fillId="3" borderId="0" xfId="0" applyFont="1" applyFill="1"/>
    <xf numFmtId="4" fontId="32" fillId="3" borderId="0" xfId="0" applyNumberFormat="1" applyFont="1" applyFill="1"/>
    <xf numFmtId="0" fontId="29" fillId="3" borderId="0" xfId="0" applyFont="1" applyFill="1" applyAlignment="1">
      <alignment horizontal="left"/>
    </xf>
    <xf numFmtId="0" fontId="32" fillId="3" borderId="0" xfId="0" applyFont="1" applyFill="1" applyAlignment="1">
      <alignment horizontal="left"/>
    </xf>
    <xf numFmtId="0" fontId="32" fillId="3" borderId="12" xfId="0" applyFont="1" applyFill="1" applyBorder="1"/>
    <xf numFmtId="4" fontId="32" fillId="3" borderId="12" xfId="0" applyNumberFormat="1" applyFont="1" applyFill="1" applyBorder="1"/>
    <xf numFmtId="0" fontId="32" fillId="3" borderId="13" xfId="0" applyFont="1" applyFill="1" applyBorder="1" applyAlignment="1">
      <alignment horizontal="left"/>
    </xf>
    <xf numFmtId="0" fontId="29" fillId="3" borderId="12" xfId="0" applyFont="1" applyFill="1" applyBorder="1"/>
    <xf numFmtId="3" fontId="29" fillId="3" borderId="12" xfId="0" applyNumberFormat="1" applyFont="1" applyFill="1" applyBorder="1"/>
    <xf numFmtId="3" fontId="29" fillId="3" borderId="0" xfId="0" applyNumberFormat="1" applyFont="1" applyFill="1"/>
    <xf numFmtId="0" fontId="12" fillId="3" borderId="0" xfId="0" applyFont="1" applyFill="1" applyAlignment="1">
      <alignment horizontal="center"/>
    </xf>
    <xf numFmtId="0" fontId="32" fillId="5" borderId="25" xfId="0" applyFont="1" applyFill="1" applyBorder="1" applyAlignment="1">
      <alignment wrapText="1"/>
    </xf>
    <xf numFmtId="4" fontId="32" fillId="9" borderId="29" xfId="0" applyNumberFormat="1" applyFont="1" applyFill="1" applyBorder="1" applyProtection="1">
      <protection locked="0"/>
    </xf>
    <xf numFmtId="0" fontId="32" fillId="5" borderId="30" xfId="0" applyFont="1" applyFill="1" applyBorder="1"/>
    <xf numFmtId="7" fontId="32" fillId="9" borderId="17" xfId="0" applyNumberFormat="1" applyFont="1" applyFill="1" applyBorder="1" applyProtection="1">
      <protection locked="0"/>
    </xf>
    <xf numFmtId="0" fontId="29" fillId="5" borderId="36" xfId="0" applyFont="1" applyFill="1" applyBorder="1"/>
    <xf numFmtId="172" fontId="32" fillId="5" borderId="31" xfId="1" applyNumberFormat="1" applyFont="1" applyFill="1" applyBorder="1" applyAlignment="1">
      <alignment horizontal="right"/>
    </xf>
    <xf numFmtId="3" fontId="32" fillId="5" borderId="32" xfId="1" applyNumberFormat="1" applyFont="1" applyFill="1" applyBorder="1" applyAlignment="1">
      <alignment horizontal="right"/>
    </xf>
    <xf numFmtId="0" fontId="29" fillId="5" borderId="35" xfId="0" applyFont="1" applyFill="1" applyBorder="1"/>
    <xf numFmtId="49" fontId="32" fillId="9" borderId="29" xfId="0" applyNumberFormat="1" applyFont="1" applyFill="1" applyBorder="1" applyAlignment="1" applyProtection="1">
      <alignment horizontal="right"/>
      <protection locked="0"/>
    </xf>
    <xf numFmtId="0" fontId="32" fillId="5" borderId="16" xfId="0" applyFont="1" applyFill="1" applyBorder="1"/>
    <xf numFmtId="172" fontId="32" fillId="9" borderId="17" xfId="0" applyNumberFormat="1" applyFont="1" applyFill="1" applyBorder="1" applyProtection="1">
      <protection locked="0"/>
    </xf>
    <xf numFmtId="0" fontId="32" fillId="5" borderId="20" xfId="0" applyFont="1" applyFill="1" applyBorder="1"/>
    <xf numFmtId="1" fontId="32" fillId="9" borderId="34" xfId="0" applyNumberFormat="1" applyFont="1" applyFill="1" applyBorder="1" applyProtection="1">
      <protection locked="0"/>
    </xf>
    <xf numFmtId="0" fontId="32" fillId="0" borderId="30" xfId="0" applyFont="1" applyBorder="1"/>
    <xf numFmtId="3" fontId="32" fillId="5" borderId="32" xfId="0" applyNumberFormat="1" applyFont="1" applyFill="1" applyBorder="1" applyAlignment="1">
      <alignment horizontal="right"/>
    </xf>
    <xf numFmtId="171" fontId="32" fillId="5" borderId="17" xfId="0" applyNumberFormat="1" applyFont="1" applyFill="1" applyBorder="1" applyAlignment="1">
      <alignment horizontal="right"/>
    </xf>
    <xf numFmtId="172" fontId="32" fillId="5" borderId="17" xfId="0" applyNumberFormat="1" applyFont="1" applyFill="1" applyBorder="1" applyAlignment="1">
      <alignment horizontal="right"/>
    </xf>
    <xf numFmtId="0" fontId="32" fillId="3" borderId="16" xfId="0" applyFont="1" applyFill="1" applyBorder="1"/>
    <xf numFmtId="172" fontId="32" fillId="3" borderId="17" xfId="0" applyNumberFormat="1" applyFont="1" applyFill="1" applyBorder="1"/>
    <xf numFmtId="0" fontId="32" fillId="3" borderId="20" xfId="0" applyFont="1" applyFill="1" applyBorder="1"/>
    <xf numFmtId="172" fontId="32" fillId="3" borderId="34" xfId="0" applyNumberFormat="1" applyFont="1" applyFill="1" applyBorder="1"/>
    <xf numFmtId="0" fontId="32" fillId="3" borderId="30" xfId="0" applyFont="1" applyFill="1" applyBorder="1"/>
    <xf numFmtId="0" fontId="32" fillId="3" borderId="32" xfId="0" applyFont="1" applyFill="1" applyBorder="1"/>
    <xf numFmtId="0" fontId="32" fillId="3" borderId="27" xfId="0" applyFont="1" applyFill="1" applyBorder="1"/>
    <xf numFmtId="0" fontId="32" fillId="5" borderId="1" xfId="0" applyFont="1" applyFill="1" applyBorder="1" applyAlignment="1">
      <alignment wrapText="1"/>
    </xf>
    <xf numFmtId="165" fontId="32" fillId="9" borderId="1" xfId="0" applyNumberFormat="1" applyFont="1" applyFill="1" applyBorder="1" applyProtection="1">
      <protection locked="0"/>
    </xf>
    <xf numFmtId="0" fontId="32" fillId="5" borderId="1" xfId="0" applyFont="1" applyFill="1" applyBorder="1"/>
    <xf numFmtId="3" fontId="32" fillId="5" borderId="26" xfId="1" applyNumberFormat="1" applyFont="1" applyFill="1" applyBorder="1" applyAlignment="1">
      <alignment horizontal="right"/>
    </xf>
    <xf numFmtId="3" fontId="32" fillId="5" borderId="0" xfId="1" applyNumberFormat="1" applyFont="1" applyFill="1" applyAlignment="1">
      <alignment horizontal="right"/>
    </xf>
    <xf numFmtId="0" fontId="29" fillId="5" borderId="5" xfId="0" applyFont="1" applyFill="1" applyBorder="1"/>
    <xf numFmtId="9" fontId="32" fillId="9" borderId="1" xfId="0" applyNumberFormat="1" applyFont="1" applyFill="1" applyBorder="1" applyProtection="1">
      <protection locked="0"/>
    </xf>
    <xf numFmtId="7" fontId="32" fillId="9" borderId="1" xfId="0" applyNumberFormat="1" applyFont="1" applyFill="1" applyBorder="1" applyProtection="1">
      <protection locked="0"/>
    </xf>
    <xf numFmtId="171" fontId="32" fillId="5" borderId="1" xfId="0" applyNumberFormat="1" applyFont="1" applyFill="1" applyBorder="1" applyAlignment="1">
      <alignment horizontal="right"/>
    </xf>
    <xf numFmtId="172" fontId="32" fillId="9" borderId="1" xfId="0" applyNumberFormat="1" applyFont="1" applyFill="1" applyBorder="1" applyAlignment="1" applyProtection="1">
      <alignment horizontal="right"/>
      <protection locked="0"/>
    </xf>
    <xf numFmtId="9" fontId="32" fillId="5" borderId="1" xfId="0" applyNumberFormat="1" applyFont="1" applyFill="1" applyBorder="1" applyAlignment="1">
      <alignment horizontal="right"/>
    </xf>
    <xf numFmtId="171" fontId="32" fillId="5" borderId="3" xfId="0" applyNumberFormat="1" applyFont="1" applyFill="1" applyBorder="1" applyAlignment="1">
      <alignment horizontal="right"/>
    </xf>
    <xf numFmtId="0" fontId="32" fillId="9" borderId="16" xfId="0" applyFont="1" applyFill="1" applyBorder="1" applyAlignment="1">
      <alignment horizontal="center"/>
    </xf>
    <xf numFmtId="0" fontId="32" fillId="7" borderId="16" xfId="0" applyFont="1" applyFill="1" applyBorder="1" applyAlignment="1">
      <alignment horizontal="center"/>
    </xf>
    <xf numFmtId="0" fontId="32" fillId="11" borderId="16" xfId="0" applyFont="1" applyFill="1" applyBorder="1" applyAlignment="1">
      <alignment horizontal="center"/>
    </xf>
    <xf numFmtId="0" fontId="32" fillId="12" borderId="16" xfId="0" applyFont="1" applyFill="1" applyBorder="1" applyAlignment="1">
      <alignment horizontal="center"/>
    </xf>
    <xf numFmtId="165" fontId="5" fillId="9" borderId="1" xfId="1" applyNumberFormat="1" applyFill="1" applyBorder="1" applyProtection="1">
      <protection locked="0"/>
    </xf>
    <xf numFmtId="170" fontId="5" fillId="9" borderId="1" xfId="1" applyNumberFormat="1" applyFill="1" applyBorder="1" applyProtection="1">
      <protection locked="0"/>
    </xf>
    <xf numFmtId="166" fontId="5" fillId="9" borderId="1" xfId="1" applyFill="1" applyBorder="1" applyProtection="1">
      <protection locked="0"/>
    </xf>
    <xf numFmtId="166" fontId="5" fillId="9" borderId="1" xfId="1" applyFill="1" applyBorder="1" applyAlignment="1" applyProtection="1">
      <alignment wrapText="1"/>
      <protection locked="0"/>
    </xf>
    <xf numFmtId="0" fontId="32" fillId="0" borderId="16" xfId="0" applyFont="1" applyFill="1" applyBorder="1"/>
    <xf numFmtId="8" fontId="32" fillId="0" borderId="28" xfId="0" applyNumberFormat="1" applyFont="1" applyFill="1" applyBorder="1"/>
    <xf numFmtId="1" fontId="32" fillId="9" borderId="1" xfId="0" applyNumberFormat="1" applyFont="1" applyFill="1" applyBorder="1" applyAlignment="1" applyProtection="1">
      <alignment horizontal="center"/>
      <protection locked="0"/>
    </xf>
    <xf numFmtId="0" fontId="27" fillId="0" borderId="0" xfId="0" applyFont="1" applyFill="1" applyAlignment="1">
      <alignment horizontal="left" wrapText="1"/>
    </xf>
    <xf numFmtId="166" fontId="31" fillId="10" borderId="5" xfId="1" applyFont="1" applyFill="1" applyBorder="1" applyAlignment="1">
      <alignment horizontal="center" vertical="center"/>
    </xf>
    <xf numFmtId="166" fontId="31" fillId="10" borderId="6" xfId="1" applyFont="1" applyFill="1" applyBorder="1" applyAlignment="1">
      <alignment horizontal="center" vertical="center"/>
    </xf>
    <xf numFmtId="166" fontId="31" fillId="10" borderId="7" xfId="1" applyFont="1" applyFill="1" applyBorder="1" applyAlignment="1">
      <alignment horizontal="center" vertical="center"/>
    </xf>
    <xf numFmtId="49" fontId="33" fillId="0" borderId="12" xfId="1" applyNumberFormat="1" applyFont="1" applyBorder="1" applyAlignment="1">
      <alignment horizontal="left"/>
    </xf>
    <xf numFmtId="49" fontId="36" fillId="0" borderId="12" xfId="0" applyNumberFormat="1" applyFont="1" applyBorder="1"/>
    <xf numFmtId="0" fontId="49" fillId="0" borderId="0" xfId="0" applyFont="1" applyAlignment="1">
      <alignment horizontal="left" vertical="top" wrapText="1"/>
    </xf>
    <xf numFmtId="0" fontId="31" fillId="10" borderId="5" xfId="0" applyFont="1" applyFill="1" applyBorder="1" applyAlignment="1">
      <alignment horizontal="center" vertical="center"/>
    </xf>
    <xf numFmtId="0" fontId="31" fillId="10" borderId="6" xfId="0" applyFont="1" applyFill="1" applyBorder="1" applyAlignment="1">
      <alignment horizontal="center" vertical="center"/>
    </xf>
    <xf numFmtId="0" fontId="31" fillId="10" borderId="7" xfId="0" applyFont="1" applyFill="1" applyBorder="1" applyAlignment="1">
      <alignment horizontal="center" vertical="center"/>
    </xf>
    <xf numFmtId="0" fontId="33" fillId="3" borderId="5" xfId="0" applyFont="1" applyFill="1" applyBorder="1" applyAlignment="1">
      <alignment horizontal="center"/>
    </xf>
    <xf numFmtId="0" fontId="33" fillId="3" borderId="6" xfId="0" applyFont="1" applyFill="1" applyBorder="1" applyAlignment="1">
      <alignment horizontal="center"/>
    </xf>
    <xf numFmtId="0" fontId="33" fillId="3" borderId="7" xfId="0" applyFont="1" applyFill="1" applyBorder="1" applyAlignment="1">
      <alignment horizontal="center"/>
    </xf>
    <xf numFmtId="0" fontId="26" fillId="7" borderId="5" xfId="0" applyFont="1" applyFill="1" applyBorder="1" applyAlignment="1">
      <alignment horizontal="center"/>
    </xf>
    <xf numFmtId="0" fontId="26" fillId="7" borderId="6" xfId="0" applyFont="1" applyFill="1" applyBorder="1" applyAlignment="1">
      <alignment horizontal="center"/>
    </xf>
    <xf numFmtId="0" fontId="26" fillId="7" borderId="7" xfId="0" applyFont="1" applyFill="1" applyBorder="1" applyAlignment="1">
      <alignment horizontal="center"/>
    </xf>
    <xf numFmtId="0" fontId="49" fillId="0" borderId="0" xfId="0" applyFont="1" applyAlignment="1">
      <alignment horizontal="left" vertical="center" wrapText="1"/>
    </xf>
    <xf numFmtId="0" fontId="31" fillId="10" borderId="0" xfId="0" applyFont="1" applyFill="1" applyAlignment="1">
      <alignment horizontal="center" vertical="center" wrapText="1"/>
    </xf>
    <xf numFmtId="0" fontId="33" fillId="3" borderId="0" xfId="0" applyFont="1" applyFill="1" applyAlignment="1">
      <alignment horizontal="center"/>
    </xf>
    <xf numFmtId="0" fontId="29" fillId="7" borderId="25" xfId="0" applyFont="1" applyFill="1" applyBorder="1" applyAlignment="1">
      <alignment horizontal="center"/>
    </xf>
    <xf numFmtId="0" fontId="29" fillId="7" borderId="33" xfId="0" applyFont="1" applyFill="1" applyBorder="1" applyAlignment="1">
      <alignment horizontal="center"/>
    </xf>
    <xf numFmtId="0" fontId="29" fillId="7" borderId="19" xfId="0" applyFont="1" applyFill="1" applyBorder="1" applyAlignment="1">
      <alignment horizontal="center"/>
    </xf>
    <xf numFmtId="0" fontId="29" fillId="7" borderId="29" xfId="0" applyFont="1" applyFill="1" applyBorder="1" applyAlignment="1">
      <alignment horizontal="center"/>
    </xf>
    <xf numFmtId="0" fontId="54" fillId="3" borderId="0" xfId="0" applyFont="1" applyFill="1" applyAlignment="1">
      <alignment horizontal="center" vertical="top" wrapText="1"/>
    </xf>
    <xf numFmtId="0" fontId="29" fillId="7" borderId="5" xfId="0" applyFont="1" applyFill="1" applyBorder="1" applyAlignment="1">
      <alignment horizontal="center"/>
    </xf>
    <xf numFmtId="0" fontId="29" fillId="7" borderId="7" xfId="0" applyFont="1" applyFill="1" applyBorder="1" applyAlignment="1">
      <alignment horizontal="center"/>
    </xf>
    <xf numFmtId="0" fontId="32" fillId="0" borderId="0" xfId="0" applyFont="1" applyAlignment="1">
      <alignment horizontal="left"/>
    </xf>
    <xf numFmtId="0" fontId="32" fillId="0" borderId="9" xfId="0" applyFont="1" applyBorder="1" applyAlignment="1">
      <alignment horizontal="left"/>
    </xf>
    <xf numFmtId="0" fontId="29" fillId="0" borderId="15" xfId="0" applyFont="1" applyBorder="1" applyAlignment="1">
      <alignment horizontal="center"/>
    </xf>
    <xf numFmtId="0" fontId="29" fillId="0" borderId="1" xfId="0" applyFont="1" applyBorder="1" applyAlignment="1">
      <alignment horizontal="center"/>
    </xf>
    <xf numFmtId="0" fontId="25" fillId="0" borderId="19" xfId="0" applyFont="1" applyBorder="1" applyAlignment="1">
      <alignment horizontal="center" wrapText="1"/>
    </xf>
    <xf numFmtId="0" fontId="25" fillId="0" borderId="20" xfId="0" applyFont="1" applyBorder="1" applyAlignment="1">
      <alignment horizontal="center" wrapText="1"/>
    </xf>
    <xf numFmtId="4" fontId="29" fillId="0" borderId="19" xfId="0" applyNumberFormat="1" applyFont="1" applyBorder="1" applyAlignment="1">
      <alignment horizontal="center" wrapText="1"/>
    </xf>
    <xf numFmtId="4" fontId="29" fillId="0" borderId="16" xfId="0" applyNumberFormat="1" applyFont="1" applyBorder="1" applyAlignment="1">
      <alignment horizontal="center" wrapText="1"/>
    </xf>
    <xf numFmtId="0" fontId="29" fillId="0" borderId="15" xfId="0" applyFont="1" applyBorder="1" applyAlignment="1">
      <alignment horizontal="center" vertical="center" wrapText="1"/>
    </xf>
    <xf numFmtId="0" fontId="29" fillId="0" borderId="1" xfId="0" applyFont="1" applyBorder="1" applyAlignment="1">
      <alignment horizontal="center" vertical="center" wrapText="1"/>
    </xf>
    <xf numFmtId="0" fontId="56" fillId="0" borderId="0" xfId="0" applyFont="1" applyAlignment="1">
      <alignment horizontal="left"/>
    </xf>
    <xf numFmtId="0" fontId="32" fillId="0" borderId="14" xfId="0" applyFont="1" applyBorder="1" applyAlignment="1">
      <alignment horizontal="left"/>
    </xf>
    <xf numFmtId="0" fontId="32" fillId="0" borderId="24" xfId="0" applyFont="1" applyBorder="1" applyAlignment="1">
      <alignment horizontal="left"/>
    </xf>
    <xf numFmtId="0" fontId="32" fillId="0" borderId="1" xfId="0" applyFont="1" applyBorder="1" applyAlignment="1">
      <alignment horizontal="left"/>
    </xf>
    <xf numFmtId="0" fontId="32" fillId="0" borderId="17" xfId="0" applyFont="1" applyBorder="1" applyAlignment="1">
      <alignment horizontal="left"/>
    </xf>
    <xf numFmtId="0" fontId="32" fillId="0" borderId="5" xfId="0" applyFont="1" applyBorder="1" applyAlignment="1">
      <alignment horizontal="left"/>
    </xf>
    <xf numFmtId="0" fontId="32" fillId="0" borderId="6" xfId="0" applyFont="1" applyBorder="1" applyAlignment="1">
      <alignment horizontal="left"/>
    </xf>
    <xf numFmtId="0" fontId="32" fillId="0" borderId="18" xfId="0" applyFont="1" applyBorder="1" applyAlignment="1">
      <alignment horizontal="left"/>
    </xf>
    <xf numFmtId="0" fontId="55" fillId="0" borderId="1" xfId="0" applyFont="1" applyBorder="1" applyAlignment="1">
      <alignment horizontal="left"/>
    </xf>
    <xf numFmtId="0" fontId="55" fillId="0" borderId="17" xfId="0" applyFont="1" applyBorder="1" applyAlignment="1">
      <alignment horizontal="left"/>
    </xf>
    <xf numFmtId="4" fontId="29" fillId="0" borderId="15" xfId="0" applyNumberFormat="1" applyFont="1" applyBorder="1" applyAlignment="1">
      <alignment horizontal="center" wrapText="1"/>
    </xf>
    <xf numFmtId="4" fontId="29" fillId="0" borderId="1" xfId="0" applyNumberFormat="1" applyFont="1" applyBorder="1" applyAlignment="1">
      <alignment horizontal="center" wrapText="1"/>
    </xf>
    <xf numFmtId="4" fontId="29" fillId="0" borderId="29" xfId="0" applyNumberFormat="1" applyFont="1" applyBorder="1" applyAlignment="1">
      <alignment horizontal="center" wrapText="1"/>
    </xf>
    <xf numFmtId="4" fontId="29" fillId="0" borderId="17" xfId="0" applyNumberFormat="1" applyFont="1" applyBorder="1" applyAlignment="1">
      <alignment horizontal="center" wrapText="1"/>
    </xf>
    <xf numFmtId="0" fontId="29" fillId="0" borderId="21" xfId="0" applyFont="1" applyBorder="1" applyAlignment="1">
      <alignment horizontal="center"/>
    </xf>
    <xf numFmtId="0" fontId="29" fillId="0" borderId="22" xfId="0" applyFont="1" applyBorder="1" applyAlignment="1">
      <alignment horizontal="center"/>
    </xf>
    <xf numFmtId="0" fontId="29" fillId="0" borderId="23" xfId="0" applyFont="1" applyBorder="1" applyAlignment="1">
      <alignment horizontal="center"/>
    </xf>
    <xf numFmtId="2" fontId="29" fillId="0" borderId="15" xfId="0" applyNumberFormat="1" applyFont="1" applyBorder="1" applyAlignment="1">
      <alignment horizontal="center"/>
    </xf>
    <xf numFmtId="2" fontId="29" fillId="0" borderId="1" xfId="0" applyNumberFormat="1" applyFont="1" applyBorder="1" applyAlignment="1">
      <alignment horizontal="center"/>
    </xf>
    <xf numFmtId="0" fontId="7" fillId="0" borderId="0" xfId="0" applyFont="1" applyAlignment="1">
      <alignment horizontal="center"/>
    </xf>
    <xf numFmtId="0" fontId="33" fillId="0" borderId="0" xfId="0" applyFont="1" applyAlignment="1">
      <alignment horizontal="left"/>
    </xf>
    <xf numFmtId="0" fontId="31" fillId="10" borderId="0" xfId="0" applyFont="1" applyFill="1" applyAlignment="1">
      <alignment horizontal="center" wrapText="1"/>
    </xf>
  </cellXfs>
  <cellStyles count="32">
    <cellStyle name="Comma" xfId="1" builtinId="3"/>
    <cellStyle name="Comma 2" xfId="3" xr:uid="{00000000-0005-0000-0000-000001000000}"/>
    <cellStyle name="Comma 2 2" xfId="11" xr:uid="{00000000-0005-0000-0000-000002000000}"/>
    <cellStyle name="Comma 2 2 2" xfId="25" xr:uid="{00000000-0005-0000-0000-000002000000}"/>
    <cellStyle name="Comma 2 3" xfId="18" xr:uid="{00000000-0005-0000-0000-000003000000}"/>
    <cellStyle name="Comma 2 3 2" xfId="31" xr:uid="{00000000-0005-0000-0000-000003000000}"/>
    <cellStyle name="Comma 2 4" xfId="20" xr:uid="{00000000-0005-0000-0000-000001000000}"/>
    <cellStyle name="Comma 3" xfId="9" xr:uid="{00000000-0005-0000-0000-000004000000}"/>
    <cellStyle name="Comma 4" xfId="7" xr:uid="{00000000-0005-0000-0000-000005000000}"/>
    <cellStyle name="Comma 4 2" xfId="23" xr:uid="{00000000-0005-0000-0000-000005000000}"/>
    <cellStyle name="Comma 5" xfId="16" xr:uid="{00000000-0005-0000-0000-000006000000}"/>
    <cellStyle name="Comma 5 2" xfId="29" xr:uid="{00000000-0005-0000-0000-000006000000}"/>
    <cellStyle name="Normal" xfId="0" builtinId="0"/>
    <cellStyle name="Normal 2" xfId="4" xr:uid="{00000000-0005-0000-0000-000008000000}"/>
    <cellStyle name="Normal 2 2" xfId="12" xr:uid="{00000000-0005-0000-0000-000009000000}"/>
    <cellStyle name="Normal 2 3" xfId="6" xr:uid="{00000000-0005-0000-0000-00000A000000}"/>
    <cellStyle name="Normal 2 3 2" xfId="22" xr:uid="{00000000-0005-0000-0000-00000A000000}"/>
    <cellStyle name="Normal 2 4" xfId="15" xr:uid="{00000000-0005-0000-0000-00000B000000}"/>
    <cellStyle name="Normal 2 4 2" xfId="28" xr:uid="{00000000-0005-0000-0000-00000B000000}"/>
    <cellStyle name="Normal 3" xfId="2" xr:uid="{00000000-0005-0000-0000-00000C000000}"/>
    <cellStyle name="Normal 3 2" xfId="10" xr:uid="{00000000-0005-0000-0000-00000D000000}"/>
    <cellStyle name="Normal 3 2 2" xfId="24" xr:uid="{00000000-0005-0000-0000-00000D000000}"/>
    <cellStyle name="Normal 3 3" xfId="17" xr:uid="{00000000-0005-0000-0000-00000E000000}"/>
    <cellStyle name="Normal 3 3 2" xfId="30" xr:uid="{00000000-0005-0000-0000-00000E000000}"/>
    <cellStyle name="Normal 3 4" xfId="19" xr:uid="{00000000-0005-0000-0000-00000C000000}"/>
    <cellStyle name="Normal 4" xfId="8" xr:uid="{00000000-0005-0000-0000-00000F000000}"/>
    <cellStyle name="Normal 5" xfId="13" xr:uid="{00000000-0005-0000-0000-000010000000}"/>
    <cellStyle name="Normal 5 2" xfId="26" xr:uid="{00000000-0005-0000-0000-000010000000}"/>
    <cellStyle name="Normal 6" xfId="5" xr:uid="{00000000-0005-0000-0000-000011000000}"/>
    <cellStyle name="Normal 6 2" xfId="21" xr:uid="{00000000-0005-0000-0000-000011000000}"/>
    <cellStyle name="Normal 7" xfId="14" xr:uid="{00000000-0005-0000-0000-000012000000}"/>
    <cellStyle name="Normal 7 2" xfId="27" xr:uid="{00000000-0005-0000-0000-000012000000}"/>
  </cellStyles>
  <dxfs count="1">
    <dxf>
      <font>
        <b/>
        <i val="0"/>
        <condense val="0"/>
        <extend val="0"/>
        <color indexed="10"/>
      </font>
    </dxf>
  </dxfs>
  <tableStyles count="0" defaultTableStyle="TableStyleMedium9" defaultPivotStyle="PivotStyleLight16"/>
  <colors>
    <mruColors>
      <color rgb="FF004B87"/>
      <color rgb="FFCE0058"/>
      <color rgb="FF00DC00"/>
      <color rgb="FF8246AF"/>
      <color rgb="FF63666A"/>
      <color rgb="FF250E62"/>
      <color rgb="FF2C2A29"/>
      <color rgb="FF003349"/>
      <color rgb="FF021E26"/>
      <color rgb="FFFF5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110066</xdr:colOff>
      <xdr:row>0</xdr:row>
      <xdr:rowOff>118534</xdr:rowOff>
    </xdr:from>
    <xdr:to>
      <xdr:col>1</xdr:col>
      <xdr:colOff>880109</xdr:colOff>
      <xdr:row>0</xdr:row>
      <xdr:rowOff>556049</xdr:rowOff>
    </xdr:to>
    <xdr:pic>
      <xdr:nvPicPr>
        <xdr:cNvPr id="7" name="Picture 6">
          <a:extLst>
            <a:ext uri="{FF2B5EF4-FFF2-40B4-BE49-F238E27FC236}">
              <a16:creationId xmlns:a16="http://schemas.microsoft.com/office/drawing/2014/main" id="{5FD6F8C2-0E89-4437-AD44-DE58F7705E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066" y="118534"/>
          <a:ext cx="1134110" cy="43370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106680</xdr:colOff>
      <xdr:row>0</xdr:row>
      <xdr:rowOff>114300</xdr:rowOff>
    </xdr:from>
    <xdr:to>
      <xdr:col>1</xdr:col>
      <xdr:colOff>974090</xdr:colOff>
      <xdr:row>0</xdr:row>
      <xdr:rowOff>555625</xdr:rowOff>
    </xdr:to>
    <xdr:pic>
      <xdr:nvPicPr>
        <xdr:cNvPr id="5" name="Picture 4">
          <a:extLst>
            <a:ext uri="{FF2B5EF4-FFF2-40B4-BE49-F238E27FC236}">
              <a16:creationId xmlns:a16="http://schemas.microsoft.com/office/drawing/2014/main" id="{F499E5F2-B6EB-44CA-BE6D-34AF25BAA7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80" y="114300"/>
          <a:ext cx="1134110" cy="43370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90055</xdr:colOff>
      <xdr:row>0</xdr:row>
      <xdr:rowOff>101137</xdr:rowOff>
    </xdr:from>
    <xdr:to>
      <xdr:col>1</xdr:col>
      <xdr:colOff>1050290</xdr:colOff>
      <xdr:row>0</xdr:row>
      <xdr:rowOff>534842</xdr:rowOff>
    </xdr:to>
    <xdr:pic>
      <xdr:nvPicPr>
        <xdr:cNvPr id="3" name="Picture 2">
          <a:extLst>
            <a:ext uri="{FF2B5EF4-FFF2-40B4-BE49-F238E27FC236}">
              <a16:creationId xmlns:a16="http://schemas.microsoft.com/office/drawing/2014/main" id="{9DF59B97-2B20-4742-9417-F0C7DDC00C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055" y="101137"/>
          <a:ext cx="1135495" cy="43370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106680</xdr:colOff>
      <xdr:row>0</xdr:row>
      <xdr:rowOff>99060</xdr:rowOff>
    </xdr:from>
    <xdr:to>
      <xdr:col>1</xdr:col>
      <xdr:colOff>1118870</xdr:colOff>
      <xdr:row>0</xdr:row>
      <xdr:rowOff>532765</xdr:rowOff>
    </xdr:to>
    <xdr:pic>
      <xdr:nvPicPr>
        <xdr:cNvPr id="4" name="Picture 3">
          <a:extLst>
            <a:ext uri="{FF2B5EF4-FFF2-40B4-BE49-F238E27FC236}">
              <a16:creationId xmlns:a16="http://schemas.microsoft.com/office/drawing/2014/main" id="{71967678-C724-4F28-8FE7-DA0FAA521C2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80" y="99060"/>
          <a:ext cx="1134110" cy="43370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64755</xdr:colOff>
      <xdr:row>0</xdr:row>
      <xdr:rowOff>92465</xdr:rowOff>
    </xdr:from>
    <xdr:to>
      <xdr:col>2</xdr:col>
      <xdr:colOff>591254</xdr:colOff>
      <xdr:row>3</xdr:row>
      <xdr:rowOff>59445</xdr:rowOff>
    </xdr:to>
    <xdr:pic>
      <xdr:nvPicPr>
        <xdr:cNvPr id="2" name="Picture 1">
          <a:extLst>
            <a:ext uri="{FF2B5EF4-FFF2-40B4-BE49-F238E27FC236}">
              <a16:creationId xmlns:a16="http://schemas.microsoft.com/office/drawing/2014/main" id="{3F104A22-19BF-46D5-A637-33CF1C612A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737" y="92465"/>
          <a:ext cx="1134713" cy="433705"/>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72886</xdr:colOff>
      <xdr:row>0</xdr:row>
      <xdr:rowOff>59634</xdr:rowOff>
    </xdr:from>
    <xdr:to>
      <xdr:col>1</xdr:col>
      <xdr:colOff>56873</xdr:colOff>
      <xdr:row>3</xdr:row>
      <xdr:rowOff>91964</xdr:rowOff>
    </xdr:to>
    <xdr:pic>
      <xdr:nvPicPr>
        <xdr:cNvPr id="2" name="Picture 1">
          <a:extLst>
            <a:ext uri="{FF2B5EF4-FFF2-40B4-BE49-F238E27FC236}">
              <a16:creationId xmlns:a16="http://schemas.microsoft.com/office/drawing/2014/main" id="{A4209E95-4937-4B1A-B697-456185F54A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886" y="59634"/>
          <a:ext cx="1134110" cy="433705"/>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99646</xdr:colOff>
      <xdr:row>0</xdr:row>
      <xdr:rowOff>52754</xdr:rowOff>
    </xdr:from>
    <xdr:to>
      <xdr:col>1</xdr:col>
      <xdr:colOff>73171</xdr:colOff>
      <xdr:row>3</xdr:row>
      <xdr:rowOff>91977</xdr:rowOff>
    </xdr:to>
    <xdr:pic>
      <xdr:nvPicPr>
        <xdr:cNvPr id="2" name="Picture 1">
          <a:extLst>
            <a:ext uri="{FF2B5EF4-FFF2-40B4-BE49-F238E27FC236}">
              <a16:creationId xmlns:a16="http://schemas.microsoft.com/office/drawing/2014/main" id="{295FEBCD-46C5-4405-9395-AE1C10F5F3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646" y="52754"/>
          <a:ext cx="1134110" cy="43370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86"/>
  <sheetViews>
    <sheetView showGridLines="0" showRowColHeaders="0" tabSelected="1" showWhiteSpace="0" zoomScaleNormal="100" workbookViewId="0">
      <selection activeCell="C9" sqref="C9"/>
    </sheetView>
  </sheetViews>
  <sheetFormatPr defaultColWidth="0" defaultRowHeight="12" x14ac:dyDescent="0.2"/>
  <cols>
    <col min="1" max="1" width="5.28515625" style="32" customWidth="1"/>
    <col min="2" max="2" width="54.140625" style="2" customWidth="1"/>
    <col min="3" max="3" width="18.5703125" style="36" customWidth="1"/>
    <col min="4" max="4" width="2.7109375" style="2" customWidth="1"/>
    <col min="5" max="5" width="63.7109375" style="29" customWidth="1"/>
    <col min="6" max="16384" width="9.140625" style="2" hidden="1"/>
  </cols>
  <sheetData>
    <row r="1" spans="1:5" ht="46.9" customHeight="1" x14ac:dyDescent="0.2">
      <c r="B1" s="39"/>
    </row>
    <row r="2" spans="1:5" ht="30" customHeight="1" x14ac:dyDescent="0.2">
      <c r="A2" s="263" t="s">
        <v>220</v>
      </c>
      <c r="B2" s="264"/>
      <c r="C2" s="265"/>
    </row>
    <row r="3" spans="1:5" x14ac:dyDescent="0.2">
      <c r="A3" s="30"/>
      <c r="B3" s="31"/>
      <c r="C3" s="31"/>
    </row>
    <row r="4" spans="1:5" ht="15" customHeight="1" x14ac:dyDescent="0.25">
      <c r="A4" s="30"/>
      <c r="B4" s="266" t="s">
        <v>0</v>
      </c>
      <c r="C4" s="267"/>
      <c r="E4" s="48" t="s">
        <v>1</v>
      </c>
    </row>
    <row r="5" spans="1:5" ht="15" customHeight="1" x14ac:dyDescent="0.2">
      <c r="B5" s="198" t="s">
        <v>2</v>
      </c>
      <c r="C5" s="255">
        <v>30</v>
      </c>
      <c r="E5" s="115" t="s">
        <v>3</v>
      </c>
    </row>
    <row r="6" spans="1:5" ht="15" customHeight="1" x14ac:dyDescent="0.2">
      <c r="B6" s="198" t="s">
        <v>4</v>
      </c>
      <c r="C6" s="256">
        <v>365</v>
      </c>
      <c r="E6" s="115" t="s">
        <v>5</v>
      </c>
    </row>
    <row r="7" spans="1:5" ht="15" customHeight="1" x14ac:dyDescent="0.2">
      <c r="B7" s="198" t="s">
        <v>6</v>
      </c>
      <c r="C7" s="255">
        <v>365</v>
      </c>
      <c r="E7" s="115" t="s">
        <v>7</v>
      </c>
    </row>
    <row r="8" spans="1:5" ht="15" customHeight="1" x14ac:dyDescent="0.2">
      <c r="B8" s="198" t="s">
        <v>8</v>
      </c>
      <c r="C8" s="257">
        <v>289600</v>
      </c>
      <c r="E8" s="115" t="s">
        <v>9</v>
      </c>
    </row>
    <row r="9" spans="1:5" ht="15" customHeight="1" x14ac:dyDescent="0.2">
      <c r="B9" s="198" t="s">
        <v>10</v>
      </c>
      <c r="C9" s="257"/>
      <c r="E9" s="59" t="s">
        <v>221</v>
      </c>
    </row>
    <row r="10" spans="1:5" ht="15" customHeight="1" x14ac:dyDescent="0.2">
      <c r="B10" s="198" t="s">
        <v>11</v>
      </c>
      <c r="C10" s="257"/>
      <c r="E10" s="262" t="s">
        <v>232</v>
      </c>
    </row>
    <row r="11" spans="1:5" ht="15" customHeight="1" x14ac:dyDescent="0.2">
      <c r="B11" s="198" t="s">
        <v>12</v>
      </c>
      <c r="C11" s="257">
        <v>0</v>
      </c>
      <c r="E11" s="115" t="s">
        <v>13</v>
      </c>
    </row>
    <row r="12" spans="1:5" ht="15" customHeight="1" x14ac:dyDescent="0.2">
      <c r="B12" s="198" t="s">
        <v>14</v>
      </c>
      <c r="C12" s="257"/>
      <c r="E12" s="115" t="s">
        <v>15</v>
      </c>
    </row>
    <row r="13" spans="1:5" ht="15" customHeight="1" x14ac:dyDescent="0.2">
      <c r="B13" s="198" t="s">
        <v>16</v>
      </c>
      <c r="C13" s="257">
        <v>0</v>
      </c>
      <c r="E13" s="115" t="s">
        <v>17</v>
      </c>
    </row>
    <row r="14" spans="1:5" ht="15" customHeight="1" x14ac:dyDescent="0.2">
      <c r="B14" s="198" t="s">
        <v>18</v>
      </c>
      <c r="C14" s="257">
        <v>0</v>
      </c>
      <c r="E14" s="115" t="s">
        <v>19</v>
      </c>
    </row>
    <row r="15" spans="1:5" ht="15" customHeight="1" x14ac:dyDescent="0.2">
      <c r="B15" s="198" t="s">
        <v>20</v>
      </c>
      <c r="C15" s="257"/>
      <c r="E15" s="115" t="s">
        <v>21</v>
      </c>
    </row>
    <row r="16" spans="1:5" ht="15" customHeight="1" x14ac:dyDescent="0.2">
      <c r="B16" s="198" t="s">
        <v>22</v>
      </c>
      <c r="C16" s="257"/>
      <c r="E16" s="115" t="s">
        <v>23</v>
      </c>
    </row>
    <row r="17" spans="1:5" ht="15" customHeight="1" x14ac:dyDescent="0.2">
      <c r="B17" s="198" t="s">
        <v>24</v>
      </c>
      <c r="C17" s="257"/>
      <c r="E17" s="115" t="s">
        <v>25</v>
      </c>
    </row>
    <row r="18" spans="1:5" ht="15" customHeight="1" x14ac:dyDescent="0.2">
      <c r="B18" s="198" t="s">
        <v>26</v>
      </c>
      <c r="C18" s="258"/>
      <c r="E18" s="115" t="s">
        <v>27</v>
      </c>
    </row>
    <row r="19" spans="1:5" ht="15" customHeight="1" x14ac:dyDescent="0.2">
      <c r="B19" s="33"/>
      <c r="C19" s="34"/>
    </row>
    <row r="20" spans="1:5" ht="15" customHeight="1" thickBot="1" x14ac:dyDescent="0.25">
      <c r="A20" s="53" t="s">
        <v>28</v>
      </c>
      <c r="B20" s="53" t="s">
        <v>29</v>
      </c>
      <c r="C20" s="54">
        <f>IF(ISERROR(+C61),0,+C61)</f>
        <v>43866</v>
      </c>
      <c r="E20" s="2"/>
    </row>
    <row r="21" spans="1:5" ht="15" customHeight="1" thickTop="1" x14ac:dyDescent="0.2">
      <c r="B21" s="33"/>
      <c r="C21" s="34"/>
      <c r="E21" s="40"/>
    </row>
    <row r="22" spans="1:5" ht="15" customHeight="1" x14ac:dyDescent="0.2">
      <c r="A22" s="57"/>
      <c r="B22" s="57" t="s">
        <v>30</v>
      </c>
      <c r="C22" s="166"/>
      <c r="E22" s="2"/>
    </row>
    <row r="23" spans="1:5" ht="15" customHeight="1" x14ac:dyDescent="0.2">
      <c r="A23" s="55"/>
      <c r="B23" s="152" t="s">
        <v>31</v>
      </c>
      <c r="C23" s="153"/>
      <c r="E23" s="2"/>
    </row>
    <row r="24" spans="1:5" x14ac:dyDescent="0.2">
      <c r="A24" s="56"/>
      <c r="B24" s="154" t="s">
        <v>32</v>
      </c>
      <c r="C24" s="155">
        <f>+C8</f>
        <v>289600</v>
      </c>
      <c r="E24" s="2"/>
    </row>
    <row r="25" spans="1:5" x14ac:dyDescent="0.2">
      <c r="A25" s="56" t="s">
        <v>33</v>
      </c>
      <c r="B25" s="154" t="s">
        <v>34</v>
      </c>
      <c r="C25" s="155">
        <f>+C9</f>
        <v>0</v>
      </c>
      <c r="E25" s="2"/>
    </row>
    <row r="26" spans="1:5" x14ac:dyDescent="0.2">
      <c r="A26" s="56" t="s">
        <v>33</v>
      </c>
      <c r="B26" s="154" t="s">
        <v>35</v>
      </c>
      <c r="C26" s="155">
        <f>+C10</f>
        <v>0</v>
      </c>
      <c r="E26" s="2"/>
    </row>
    <row r="27" spans="1:5" x14ac:dyDescent="0.2">
      <c r="A27" s="56" t="s">
        <v>33</v>
      </c>
      <c r="B27" s="154" t="s">
        <v>36</v>
      </c>
      <c r="C27" s="155">
        <f t="shared" ref="C27:C30" si="0">+C11</f>
        <v>0</v>
      </c>
      <c r="E27" s="2"/>
    </row>
    <row r="28" spans="1:5" x14ac:dyDescent="0.2">
      <c r="A28" s="56" t="s">
        <v>33</v>
      </c>
      <c r="B28" s="154" t="s">
        <v>37</v>
      </c>
      <c r="C28" s="155">
        <f t="shared" si="0"/>
        <v>0</v>
      </c>
      <c r="E28" s="2"/>
    </row>
    <row r="29" spans="1:5" x14ac:dyDescent="0.2">
      <c r="A29" s="56" t="s">
        <v>33</v>
      </c>
      <c r="B29" s="154" t="s">
        <v>38</v>
      </c>
      <c r="C29" s="155">
        <f t="shared" si="0"/>
        <v>0</v>
      </c>
      <c r="E29" s="2"/>
    </row>
    <row r="30" spans="1:5" x14ac:dyDescent="0.2">
      <c r="A30" s="56" t="s">
        <v>39</v>
      </c>
      <c r="B30" s="154" t="s">
        <v>40</v>
      </c>
      <c r="C30" s="155">
        <f t="shared" si="0"/>
        <v>0</v>
      </c>
      <c r="E30" s="2"/>
    </row>
    <row r="31" spans="1:5" x14ac:dyDescent="0.2">
      <c r="A31" s="56" t="s">
        <v>28</v>
      </c>
      <c r="B31" s="154" t="s">
        <v>41</v>
      </c>
      <c r="C31" s="155">
        <f>SUM(C24:C29)-C30</f>
        <v>289600</v>
      </c>
      <c r="E31" s="2"/>
    </row>
    <row r="32" spans="1:5" x14ac:dyDescent="0.2">
      <c r="A32" s="56" t="s">
        <v>42</v>
      </c>
      <c r="B32" s="154" t="s">
        <v>43</v>
      </c>
      <c r="C32" s="155">
        <f>+C7</f>
        <v>365</v>
      </c>
      <c r="E32" s="2"/>
    </row>
    <row r="33" spans="1:5" x14ac:dyDescent="0.2">
      <c r="A33" s="56" t="s">
        <v>44</v>
      </c>
      <c r="B33" s="154" t="s">
        <v>45</v>
      </c>
      <c r="C33" s="156">
        <f>+C6</f>
        <v>365</v>
      </c>
      <c r="E33" s="2"/>
    </row>
    <row r="34" spans="1:5" x14ac:dyDescent="0.2">
      <c r="A34" s="56" t="s">
        <v>28</v>
      </c>
      <c r="B34" s="154" t="s">
        <v>46</v>
      </c>
      <c r="C34" s="157">
        <f>C31*C32/C33</f>
        <v>289600</v>
      </c>
      <c r="E34" s="2"/>
    </row>
    <row r="35" spans="1:5" x14ac:dyDescent="0.2">
      <c r="A35" s="56"/>
      <c r="B35" s="158" t="s">
        <v>47</v>
      </c>
      <c r="C35" s="153"/>
      <c r="E35" s="2"/>
    </row>
    <row r="36" spans="1:5" x14ac:dyDescent="0.2">
      <c r="A36" s="56" t="s">
        <v>39</v>
      </c>
      <c r="B36" s="154" t="s">
        <v>48</v>
      </c>
      <c r="C36" s="155">
        <f>LOOKUP(C$34,Tax_Tables!A$6:A$12,Tax_Tables!D$6:D$12)</f>
        <v>205900</v>
      </c>
      <c r="E36" s="39"/>
    </row>
    <row r="37" spans="1:5" x14ac:dyDescent="0.2">
      <c r="A37" s="56" t="s">
        <v>42</v>
      </c>
      <c r="B37" s="154" t="s">
        <v>49</v>
      </c>
      <c r="C37" s="155">
        <f>LOOKUP(C$34,Tax_Tables!A$6:A$12,Tax_Tables!C$6:C$12)</f>
        <v>0.26</v>
      </c>
    </row>
    <row r="38" spans="1:5" x14ac:dyDescent="0.2">
      <c r="A38" s="56" t="s">
        <v>33</v>
      </c>
      <c r="B38" s="154" t="s">
        <v>50</v>
      </c>
      <c r="C38" s="155">
        <f>LOOKUP(C$34,Tax_Tables!A$6:A$12,Tax_Tables!B$6:B$12)</f>
        <v>37062</v>
      </c>
    </row>
    <row r="39" spans="1:5" x14ac:dyDescent="0.2">
      <c r="A39" s="56" t="s">
        <v>39</v>
      </c>
      <c r="B39" s="154" t="s">
        <v>51</v>
      </c>
      <c r="C39" s="155">
        <f>IF(C5=0,0,LOOKUP($C$5,Tax_Tables!F6:F9,Tax_Tables!G6:G9))</f>
        <v>14958</v>
      </c>
    </row>
    <row r="40" spans="1:5" x14ac:dyDescent="0.2">
      <c r="A40" s="56" t="s">
        <v>28</v>
      </c>
      <c r="B40" s="154" t="s">
        <v>52</v>
      </c>
      <c r="C40" s="155">
        <f>IF(((C34-C36)*(C37)+(C38)-C39)&lt;0,0,(C34-C36)*(C37)+(C38)-C39)</f>
        <v>43866</v>
      </c>
    </row>
    <row r="41" spans="1:5" x14ac:dyDescent="0.2">
      <c r="A41" s="56" t="s">
        <v>44</v>
      </c>
      <c r="B41" s="154" t="s">
        <v>43</v>
      </c>
      <c r="C41" s="155">
        <f>C32</f>
        <v>365</v>
      </c>
    </row>
    <row r="42" spans="1:5" x14ac:dyDescent="0.2">
      <c r="A42" s="56" t="s">
        <v>42</v>
      </c>
      <c r="B42" s="154" t="s">
        <v>45</v>
      </c>
      <c r="C42" s="156">
        <f>C33</f>
        <v>365</v>
      </c>
      <c r="E42" s="35"/>
    </row>
    <row r="43" spans="1:5" x14ac:dyDescent="0.2">
      <c r="A43" s="56" t="s">
        <v>28</v>
      </c>
      <c r="B43" s="154" t="s">
        <v>53</v>
      </c>
      <c r="C43" s="157">
        <f>C40/C41*C42</f>
        <v>43866</v>
      </c>
    </row>
    <row r="44" spans="1:5" x14ac:dyDescent="0.2">
      <c r="A44" s="56"/>
      <c r="B44" s="159" t="s">
        <v>54</v>
      </c>
      <c r="C44" s="153"/>
    </row>
    <row r="45" spans="1:5" x14ac:dyDescent="0.2">
      <c r="A45" s="56"/>
      <c r="B45" s="154" t="s">
        <v>55</v>
      </c>
      <c r="C45" s="155">
        <f>C34</f>
        <v>289600</v>
      </c>
    </row>
    <row r="46" spans="1:5" x14ac:dyDescent="0.2">
      <c r="A46" s="56" t="s">
        <v>33</v>
      </c>
      <c r="B46" s="154" t="s">
        <v>56</v>
      </c>
      <c r="C46" s="155">
        <f>+C15</f>
        <v>0</v>
      </c>
    </row>
    <row r="47" spans="1:5" x14ac:dyDescent="0.2">
      <c r="A47" s="56" t="s">
        <v>28</v>
      </c>
      <c r="B47" s="154" t="s">
        <v>57</v>
      </c>
      <c r="C47" s="157">
        <f>SUM(C45:C46)</f>
        <v>289600</v>
      </c>
    </row>
    <row r="48" spans="1:5" x14ac:dyDescent="0.2">
      <c r="A48" s="56"/>
      <c r="B48" s="158" t="s">
        <v>58</v>
      </c>
      <c r="C48" s="153"/>
    </row>
    <row r="49" spans="1:5" x14ac:dyDescent="0.2">
      <c r="A49" s="56" t="s">
        <v>39</v>
      </c>
      <c r="B49" s="154" t="s">
        <v>59</v>
      </c>
      <c r="C49" s="155">
        <f>LOOKUP(C$47,Tax_Tables!A$6:A$12,Tax_Tables!D$6:D$12)</f>
        <v>205900</v>
      </c>
    </row>
    <row r="50" spans="1:5" x14ac:dyDescent="0.2">
      <c r="A50" s="56" t="s">
        <v>42</v>
      </c>
      <c r="B50" s="154" t="s">
        <v>49</v>
      </c>
      <c r="C50" s="155">
        <f>LOOKUP(C$47,Tax_Tables!A$6:A$12,Tax_Tables!C$6:C$12)</f>
        <v>0.26</v>
      </c>
    </row>
    <row r="51" spans="1:5" x14ac:dyDescent="0.2">
      <c r="A51" s="56" t="s">
        <v>33</v>
      </c>
      <c r="B51" s="154" t="s">
        <v>60</v>
      </c>
      <c r="C51" s="155">
        <f>LOOKUP(C$47,Tax_Tables!A$6:A$12,Tax_Tables!B$6:B$12)</f>
        <v>37062</v>
      </c>
    </row>
    <row r="52" spans="1:5" x14ac:dyDescent="0.2">
      <c r="A52" s="56" t="s">
        <v>39</v>
      </c>
      <c r="B52" s="154" t="s">
        <v>51</v>
      </c>
      <c r="C52" s="155">
        <f>IF(C5=0,0,LOOKUP($C$5,Tax_Tables!F6:F9,Tax_Tables!G6:G9))</f>
        <v>14958</v>
      </c>
    </row>
    <row r="53" spans="1:5" x14ac:dyDescent="0.2">
      <c r="A53" s="56" t="s">
        <v>28</v>
      </c>
      <c r="B53" s="154" t="s">
        <v>61</v>
      </c>
      <c r="C53" s="155">
        <f>IF(((C47-C49)*(C50)+(C51)-C52)&lt;0,0,(C47-C49)*(C50)+(C51)-C52)</f>
        <v>43866</v>
      </c>
      <c r="E53" s="2"/>
    </row>
    <row r="54" spans="1:5" x14ac:dyDescent="0.2">
      <c r="A54" s="56" t="s">
        <v>39</v>
      </c>
      <c r="B54" s="154" t="s">
        <v>62</v>
      </c>
      <c r="C54" s="155">
        <f>C40</f>
        <v>43866</v>
      </c>
      <c r="E54" s="2"/>
    </row>
    <row r="55" spans="1:5" x14ac:dyDescent="0.2">
      <c r="A55" s="56" t="s">
        <v>28</v>
      </c>
      <c r="B55" s="154" t="s">
        <v>63</v>
      </c>
      <c r="C55" s="157">
        <f>IF(C53&lt;0,0,C53-C54)</f>
        <v>0</v>
      </c>
      <c r="E55" s="2"/>
    </row>
    <row r="56" spans="1:5" x14ac:dyDescent="0.2">
      <c r="A56" s="57"/>
      <c r="B56" s="160"/>
      <c r="C56" s="161"/>
    </row>
    <row r="57" spans="1:5" x14ac:dyDescent="0.2">
      <c r="A57" s="58"/>
      <c r="B57" s="162" t="s">
        <v>64</v>
      </c>
      <c r="C57" s="163">
        <f>IF(C55&lt;0,C43,IF(C43&lt;0,0,C43+C55))</f>
        <v>43866</v>
      </c>
      <c r="E57" s="2"/>
    </row>
    <row r="58" spans="1:5" x14ac:dyDescent="0.2">
      <c r="A58" s="56" t="s">
        <v>39</v>
      </c>
      <c r="B58" s="154" t="s">
        <v>65</v>
      </c>
      <c r="C58" s="164">
        <f>+C17+C18</f>
        <v>0</v>
      </c>
      <c r="E58" s="2"/>
    </row>
    <row r="59" spans="1:5" x14ac:dyDescent="0.2">
      <c r="A59" s="56" t="s">
        <v>28</v>
      </c>
      <c r="B59" s="154" t="s">
        <v>66</v>
      </c>
      <c r="C59" s="164">
        <f>IF(C57-C58&lt;0,0,+C57-C58)</f>
        <v>43866</v>
      </c>
      <c r="E59" s="2"/>
    </row>
    <row r="60" spans="1:5" x14ac:dyDescent="0.2">
      <c r="A60" s="56" t="s">
        <v>39</v>
      </c>
      <c r="B60" s="154" t="s">
        <v>67</v>
      </c>
      <c r="C60" s="164">
        <f>+C16</f>
        <v>0</v>
      </c>
      <c r="E60" s="2"/>
    </row>
    <row r="61" spans="1:5" ht="12.75" thickBot="1" x14ac:dyDescent="0.25">
      <c r="A61" s="56" t="s">
        <v>28</v>
      </c>
      <c r="B61" s="159" t="s">
        <v>29</v>
      </c>
      <c r="C61" s="165">
        <f>IF(AND(C59-C60&lt;0,(C59-C60)&lt;(C60*-1)),C60*-1,C59-C60)</f>
        <v>43866</v>
      </c>
      <c r="E61" s="2"/>
    </row>
    <row r="62" spans="1:5" ht="12.75" thickTop="1" x14ac:dyDescent="0.2">
      <c r="E62" s="2"/>
    </row>
    <row r="64" spans="1:5" x14ac:dyDescent="0.2">
      <c r="A64" s="151" t="s">
        <v>68</v>
      </c>
      <c r="B64" s="160"/>
      <c r="C64" s="161"/>
      <c r="D64" s="160"/>
      <c r="E64" s="52"/>
    </row>
    <row r="65" spans="1:5" ht="22.15" customHeight="1" x14ac:dyDescent="0.2">
      <c r="A65" s="268" t="s">
        <v>69</v>
      </c>
      <c r="B65" s="268"/>
      <c r="C65" s="268"/>
      <c r="D65" s="268"/>
      <c r="E65" s="268"/>
    </row>
    <row r="66" spans="1:5" x14ac:dyDescent="0.2">
      <c r="A66" s="151" t="s">
        <v>70</v>
      </c>
      <c r="B66" s="160"/>
      <c r="C66" s="161"/>
      <c r="D66" s="160"/>
      <c r="E66" s="52"/>
    </row>
    <row r="67" spans="1:5" x14ac:dyDescent="0.2">
      <c r="A67" s="151" t="s">
        <v>222</v>
      </c>
      <c r="B67" s="160"/>
      <c r="C67" s="161"/>
      <c r="D67" s="160"/>
      <c r="E67" s="52"/>
    </row>
    <row r="68" spans="1:5" x14ac:dyDescent="0.2">
      <c r="A68" s="151" t="s">
        <v>71</v>
      </c>
      <c r="B68" s="160"/>
      <c r="C68" s="161"/>
      <c r="D68" s="160"/>
      <c r="E68" s="52"/>
    </row>
    <row r="71" spans="1:5" hidden="1" x14ac:dyDescent="0.2"/>
    <row r="72" spans="1:5" hidden="1" x14ac:dyDescent="0.2"/>
    <row r="73" spans="1:5" hidden="1" x14ac:dyDescent="0.2"/>
    <row r="74" spans="1:5" hidden="1" x14ac:dyDescent="0.2"/>
    <row r="75" spans="1:5" hidden="1" x14ac:dyDescent="0.2"/>
    <row r="76" spans="1:5" hidden="1" x14ac:dyDescent="0.2"/>
    <row r="77" spans="1:5" hidden="1" x14ac:dyDescent="0.2"/>
    <row r="78" spans="1:5" hidden="1" x14ac:dyDescent="0.2"/>
    <row r="79" spans="1:5" hidden="1" x14ac:dyDescent="0.2"/>
    <row r="80" spans="1:5" hidden="1" x14ac:dyDescent="0.2"/>
    <row r="81" hidden="1" x14ac:dyDescent="0.2"/>
    <row r="82" hidden="1" x14ac:dyDescent="0.2"/>
    <row r="83" hidden="1" x14ac:dyDescent="0.2"/>
    <row r="84" hidden="1" x14ac:dyDescent="0.2"/>
    <row r="85" hidden="1" x14ac:dyDescent="0.2"/>
    <row r="86" hidden="1" x14ac:dyDescent="0.2"/>
  </sheetData>
  <sheetProtection algorithmName="SHA-512" hashValue="lGF5qqt0Wljc3cxd7+RpdT71ZB7eTOVCYTL+VyL2FPm1/2G3vDuhKs4vB7h4UOkqr/tVqM/VVUGNj3A5JoxVaQ==" saltValue="4eqSPxy8jq7rwXIzptgHPQ==" spinCount="100000" sheet="1" selectLockedCells="1"/>
  <mergeCells count="3">
    <mergeCell ref="A2:C2"/>
    <mergeCell ref="B4:C4"/>
    <mergeCell ref="A65:E65"/>
  </mergeCells>
  <pageMargins left="0.7" right="0.7" top="0.5583333333333333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S82"/>
  <sheetViews>
    <sheetView showGridLines="0" showRowColHeaders="0" topLeftCell="A28" zoomScaleNormal="100" workbookViewId="0">
      <selection activeCell="C12" sqref="C12"/>
    </sheetView>
  </sheetViews>
  <sheetFormatPr defaultColWidth="0" defaultRowHeight="11.25" zeroHeight="1" x14ac:dyDescent="0.2"/>
  <cols>
    <col min="1" max="1" width="4" style="70" customWidth="1"/>
    <col min="2" max="2" width="53.7109375" style="68" customWidth="1"/>
    <col min="3" max="3" width="10" style="68" customWidth="1"/>
    <col min="4" max="4" width="25.42578125" style="69" customWidth="1"/>
    <col min="5" max="5" width="31.140625" style="62" customWidth="1"/>
    <col min="6" max="6" width="9.140625" style="7" hidden="1" customWidth="1"/>
    <col min="7" max="19" width="0" style="7" hidden="1" customWidth="1"/>
    <col min="20" max="16384" width="9.140625" style="2" hidden="1"/>
  </cols>
  <sheetData>
    <row r="1" spans="1:5" ht="45" customHeight="1" x14ac:dyDescent="0.2">
      <c r="A1" s="9"/>
      <c r="B1" s="2"/>
      <c r="C1" s="2"/>
      <c r="D1" s="8"/>
      <c r="E1" s="7"/>
    </row>
    <row r="2" spans="1:5" s="37" customFormat="1" ht="25.5" customHeight="1" x14ac:dyDescent="0.2">
      <c r="A2" s="269" t="s">
        <v>224</v>
      </c>
      <c r="B2" s="270"/>
      <c r="C2" s="270"/>
      <c r="D2" s="271"/>
      <c r="E2" s="60"/>
    </row>
    <row r="3" spans="1:5" x14ac:dyDescent="0.2">
      <c r="A3" s="61"/>
      <c r="B3" s="62"/>
      <c r="C3" s="62"/>
      <c r="D3" s="63"/>
    </row>
    <row r="4" spans="1:5" ht="19.5" customHeight="1" x14ac:dyDescent="0.25">
      <c r="A4" s="272" t="s">
        <v>223</v>
      </c>
      <c r="B4" s="273"/>
      <c r="C4" s="273"/>
      <c r="D4" s="274"/>
    </row>
    <row r="5" spans="1:5" ht="12.75" x14ac:dyDescent="0.2">
      <c r="A5" s="64"/>
      <c r="B5" s="103"/>
      <c r="C5" s="103"/>
      <c r="D5" s="78"/>
    </row>
    <row r="6" spans="1:5" ht="12.75" x14ac:dyDescent="0.2">
      <c r="A6" s="64"/>
      <c r="B6" s="76" t="s">
        <v>72</v>
      </c>
      <c r="C6" s="103"/>
      <c r="D6" s="78"/>
    </row>
    <row r="7" spans="1:5" ht="12.75" x14ac:dyDescent="0.2">
      <c r="A7" s="64"/>
      <c r="B7" s="103" t="s">
        <v>73</v>
      </c>
      <c r="C7" s="171"/>
      <c r="D7" s="78" t="s">
        <v>74</v>
      </c>
    </row>
    <row r="8" spans="1:5" ht="12.75" x14ac:dyDescent="0.2">
      <c r="A8" s="64"/>
      <c r="B8" s="103" t="s">
        <v>75</v>
      </c>
      <c r="C8" s="171"/>
      <c r="D8" s="78"/>
    </row>
    <row r="9" spans="1:5" ht="12.75" x14ac:dyDescent="0.2">
      <c r="A9" s="64"/>
      <c r="B9" s="103"/>
      <c r="C9" s="199">
        <f>C7+C8</f>
        <v>0</v>
      </c>
      <c r="D9" s="78" t="s">
        <v>76</v>
      </c>
    </row>
    <row r="10" spans="1:5" ht="12.75" x14ac:dyDescent="0.2">
      <c r="A10" s="64"/>
      <c r="B10" s="103"/>
      <c r="C10" s="103"/>
      <c r="D10" s="78"/>
    </row>
    <row r="11" spans="1:5" ht="12.75" x14ac:dyDescent="0.2">
      <c r="A11" s="64"/>
      <c r="B11" s="76" t="s">
        <v>77</v>
      </c>
      <c r="C11" s="200"/>
      <c r="D11" s="78"/>
    </row>
    <row r="12" spans="1:5" ht="12.75" x14ac:dyDescent="0.2">
      <c r="A12" s="64"/>
      <c r="B12" s="103" t="s">
        <v>78</v>
      </c>
      <c r="C12" s="201"/>
      <c r="D12" s="78" t="s">
        <v>79</v>
      </c>
    </row>
    <row r="13" spans="1:5" ht="12.75" x14ac:dyDescent="0.2">
      <c r="A13" s="64"/>
      <c r="B13" s="76" t="s">
        <v>80</v>
      </c>
      <c r="C13" s="200"/>
      <c r="D13" s="78"/>
    </row>
    <row r="14" spans="1:5" ht="12.75" x14ac:dyDescent="0.2">
      <c r="A14" s="64"/>
      <c r="B14" s="103" t="s">
        <v>81</v>
      </c>
      <c r="C14" s="202"/>
      <c r="D14" s="203" t="s">
        <v>82</v>
      </c>
    </row>
    <row r="15" spans="1:5" ht="12.75" x14ac:dyDescent="0.2">
      <c r="A15" s="64"/>
      <c r="B15" s="204"/>
      <c r="C15" s="205"/>
      <c r="D15" s="78"/>
    </row>
    <row r="16" spans="1:5" ht="12.75" x14ac:dyDescent="0.2">
      <c r="A16" s="64"/>
      <c r="B16" s="206" t="s">
        <v>83</v>
      </c>
      <c r="C16" s="202"/>
      <c r="D16" s="78" t="s">
        <v>84</v>
      </c>
    </row>
    <row r="17" spans="1:4" ht="12.75" x14ac:dyDescent="0.2">
      <c r="A17" s="64"/>
      <c r="B17" s="207" t="s">
        <v>85</v>
      </c>
      <c r="C17" s="205"/>
      <c r="D17" s="78"/>
    </row>
    <row r="18" spans="1:4" ht="12.75" x14ac:dyDescent="0.2">
      <c r="A18" s="66"/>
      <c r="B18" s="208"/>
      <c r="C18" s="209"/>
      <c r="D18" s="210"/>
    </row>
    <row r="19" spans="1:4" ht="12.75" x14ac:dyDescent="0.2">
      <c r="A19" s="64"/>
      <c r="B19" s="103"/>
      <c r="C19" s="205"/>
      <c r="D19" s="78"/>
    </row>
    <row r="20" spans="1:4" ht="12.75" x14ac:dyDescent="0.2">
      <c r="A20" s="64"/>
      <c r="B20" s="76" t="s">
        <v>86</v>
      </c>
      <c r="C20" s="77">
        <f>IF(C40=0,0,C46)</f>
        <v>0</v>
      </c>
      <c r="D20" s="78" t="s">
        <v>87</v>
      </c>
    </row>
    <row r="21" spans="1:4" ht="12.75" x14ac:dyDescent="0.2">
      <c r="A21" s="66"/>
      <c r="B21" s="211"/>
      <c r="C21" s="212"/>
      <c r="D21" s="210"/>
    </row>
    <row r="22" spans="1:4" ht="12.75" x14ac:dyDescent="0.2">
      <c r="A22" s="64"/>
      <c r="B22" s="76"/>
      <c r="C22" s="213"/>
      <c r="D22" s="78"/>
    </row>
    <row r="23" spans="1:4" ht="12.75" x14ac:dyDescent="0.2">
      <c r="A23" s="64"/>
      <c r="B23" s="76" t="s">
        <v>88</v>
      </c>
      <c r="C23" s="77">
        <f>C20/12</f>
        <v>0</v>
      </c>
      <c r="D23" s="78" t="s">
        <v>89</v>
      </c>
    </row>
    <row r="24" spans="1:4" ht="12" x14ac:dyDescent="0.2">
      <c r="A24" s="66"/>
      <c r="B24" s="74"/>
      <c r="C24" s="75"/>
      <c r="D24" s="73"/>
    </row>
    <row r="25" spans="1:4" ht="3.75" customHeight="1" x14ac:dyDescent="0.2">
      <c r="A25" s="61"/>
      <c r="B25" s="62"/>
      <c r="C25" s="65"/>
      <c r="D25" s="63"/>
    </row>
    <row r="26" spans="1:4" ht="3.75" customHeight="1" x14ac:dyDescent="0.2">
      <c r="A26" s="61"/>
      <c r="B26" s="62"/>
      <c r="C26" s="65"/>
      <c r="D26" s="63"/>
    </row>
    <row r="27" spans="1:4" ht="24" customHeight="1" x14ac:dyDescent="0.2">
      <c r="A27" s="275" t="s">
        <v>90</v>
      </c>
      <c r="B27" s="276"/>
      <c r="C27" s="276"/>
      <c r="D27" s="277"/>
    </row>
    <row r="28" spans="1:4" ht="12" x14ac:dyDescent="0.2">
      <c r="A28" s="80"/>
      <c r="B28" s="81"/>
      <c r="C28" s="82"/>
      <c r="D28" s="83">
        <f>SUM(C16,C14,C12,C7)</f>
        <v>0</v>
      </c>
    </row>
    <row r="29" spans="1:4" ht="12" x14ac:dyDescent="0.2">
      <c r="A29" s="84"/>
      <c r="B29" s="85" t="s">
        <v>91</v>
      </c>
      <c r="C29" s="86"/>
      <c r="D29" s="87"/>
    </row>
    <row r="30" spans="1:4" ht="12" x14ac:dyDescent="0.2">
      <c r="A30" s="84"/>
      <c r="B30" s="88" t="s">
        <v>72</v>
      </c>
      <c r="C30" s="89">
        <f>+C9</f>
        <v>0</v>
      </c>
      <c r="D30" s="87" t="s">
        <v>92</v>
      </c>
    </row>
    <row r="31" spans="1:4" ht="12" x14ac:dyDescent="0.2">
      <c r="A31" s="84"/>
      <c r="B31" s="88" t="s">
        <v>93</v>
      </c>
      <c r="C31" s="89">
        <f>C7</f>
        <v>0</v>
      </c>
      <c r="D31" s="87" t="s">
        <v>94</v>
      </c>
    </row>
    <row r="32" spans="1:4" ht="12" x14ac:dyDescent="0.2">
      <c r="A32" s="84"/>
      <c r="B32" s="88" t="s">
        <v>95</v>
      </c>
      <c r="C32" s="89">
        <f>(IF(C14=0,0,(C14/C40)))+C12</f>
        <v>0</v>
      </c>
      <c r="D32" s="87" t="s">
        <v>96</v>
      </c>
    </row>
    <row r="33" spans="1:19" ht="12" x14ac:dyDescent="0.2">
      <c r="A33" s="84"/>
      <c r="B33" s="88" t="s">
        <v>97</v>
      </c>
      <c r="C33" s="89">
        <f>C30-C31-C32</f>
        <v>0</v>
      </c>
      <c r="D33" s="87" t="s">
        <v>98</v>
      </c>
    </row>
    <row r="34" spans="1:19" ht="12" x14ac:dyDescent="0.2">
      <c r="A34" s="84"/>
      <c r="B34" s="90"/>
      <c r="C34" s="86"/>
      <c r="D34" s="87"/>
    </row>
    <row r="35" spans="1:19" ht="12" x14ac:dyDescent="0.2">
      <c r="A35" s="84"/>
      <c r="B35" s="85" t="s">
        <v>99</v>
      </c>
      <c r="C35" s="86"/>
      <c r="D35" s="87"/>
    </row>
    <row r="36" spans="1:19" ht="12" x14ac:dyDescent="0.2">
      <c r="A36" s="84"/>
      <c r="B36" s="88" t="s">
        <v>100</v>
      </c>
      <c r="C36" s="91">
        <f>IF(C16=0,0,LOOKUP($C$16,VehicleLookupSchedule!A6:A15,VehicleLookupSchedule!B6:B15))</f>
        <v>0</v>
      </c>
      <c r="D36" s="87" t="s">
        <v>101</v>
      </c>
    </row>
    <row r="37" spans="1:19" ht="12" x14ac:dyDescent="0.2">
      <c r="A37" s="84"/>
      <c r="B37" s="88" t="s">
        <v>102</v>
      </c>
      <c r="C37" s="92">
        <f>IF(C16=0,0,ROUND(C36/C30,3))</f>
        <v>0</v>
      </c>
      <c r="D37" s="87" t="s">
        <v>103</v>
      </c>
    </row>
    <row r="38" spans="1:19" ht="12" x14ac:dyDescent="0.2">
      <c r="A38" s="84"/>
      <c r="B38" s="88" t="s">
        <v>104</v>
      </c>
      <c r="C38" s="92">
        <f>IF(C16=0,0,LOOKUP($C$16,VehicleLookupSchedule!A6:A15,VehicleLookupSchedule!C6:C15))</f>
        <v>0</v>
      </c>
      <c r="D38" s="87" t="s">
        <v>105</v>
      </c>
    </row>
    <row r="39" spans="1:19" ht="12.75" thickBot="1" x14ac:dyDescent="0.25">
      <c r="A39" s="84"/>
      <c r="B39" s="93" t="s">
        <v>106</v>
      </c>
      <c r="C39" s="94">
        <f>IF(C16=0,0,LOOKUP($C$16,VehicleLookupSchedule!A6:A15,VehicleLookupSchedule!D6:D15))</f>
        <v>0</v>
      </c>
      <c r="D39" s="87" t="s">
        <v>107</v>
      </c>
    </row>
    <row r="40" spans="1:19" ht="12" x14ac:dyDescent="0.2">
      <c r="A40" s="84"/>
      <c r="B40" s="95" t="s">
        <v>108</v>
      </c>
      <c r="C40" s="96">
        <f>(C37+C38+C39)</f>
        <v>0</v>
      </c>
      <c r="D40" s="87" t="s">
        <v>109</v>
      </c>
    </row>
    <row r="41" spans="1:19" ht="12" x14ac:dyDescent="0.2">
      <c r="A41" s="84"/>
      <c r="B41" s="90"/>
      <c r="C41" s="86"/>
      <c r="D41" s="87"/>
    </row>
    <row r="42" spans="1:19" ht="12" x14ac:dyDescent="0.2">
      <c r="A42" s="84"/>
      <c r="B42" s="85" t="s">
        <v>110</v>
      </c>
      <c r="C42" s="86"/>
      <c r="D42" s="87"/>
    </row>
    <row r="43" spans="1:19" ht="12" x14ac:dyDescent="0.2">
      <c r="A43" s="84"/>
      <c r="B43" s="88" t="s">
        <v>111</v>
      </c>
      <c r="C43" s="91">
        <f>+C33*C40</f>
        <v>0</v>
      </c>
      <c r="D43" s="87" t="s">
        <v>112</v>
      </c>
    </row>
    <row r="44" spans="1:19" ht="12" x14ac:dyDescent="0.2">
      <c r="A44" s="84"/>
      <c r="B44" s="97" t="s">
        <v>113</v>
      </c>
      <c r="C44" s="97"/>
      <c r="D44" s="98"/>
    </row>
    <row r="45" spans="1:19" ht="12" hidden="1" x14ac:dyDescent="0.2">
      <c r="A45" s="99"/>
      <c r="B45" s="90"/>
      <c r="C45" s="90"/>
      <c r="D45" s="100"/>
    </row>
    <row r="46" spans="1:19" ht="12" hidden="1" x14ac:dyDescent="0.2">
      <c r="A46" s="99"/>
      <c r="B46" s="90" t="s">
        <v>114</v>
      </c>
      <c r="C46" s="90">
        <f>IF(C43&lt;0,0,C43)</f>
        <v>0</v>
      </c>
      <c r="D46" s="100"/>
    </row>
    <row r="47" spans="1:19" x14ac:dyDescent="0.2">
      <c r="A47" s="62"/>
      <c r="B47" s="63"/>
      <c r="C47" s="62"/>
      <c r="D47" s="62"/>
      <c r="R47" s="2"/>
      <c r="S47" s="2"/>
    </row>
    <row r="48" spans="1:19" ht="12" x14ac:dyDescent="0.2">
      <c r="A48" s="151" t="s">
        <v>68</v>
      </c>
      <c r="B48" s="79"/>
      <c r="C48" s="72"/>
      <c r="D48" s="72"/>
      <c r="E48" s="72"/>
      <c r="R48" s="2"/>
      <c r="S48" s="2"/>
    </row>
    <row r="49" spans="1:19" ht="29.45" customHeight="1" x14ac:dyDescent="0.2">
      <c r="A49" s="278" t="s">
        <v>69</v>
      </c>
      <c r="B49" s="278"/>
      <c r="C49" s="278"/>
      <c r="D49" s="278"/>
      <c r="E49" s="278"/>
      <c r="R49" s="2"/>
      <c r="S49" s="2"/>
    </row>
    <row r="50" spans="1:19" ht="12" x14ac:dyDescent="0.2">
      <c r="A50" s="151" t="s">
        <v>70</v>
      </c>
      <c r="B50" s="79"/>
      <c r="C50" s="72"/>
      <c r="D50" s="72"/>
      <c r="E50" s="72"/>
      <c r="R50" s="2"/>
      <c r="S50" s="2"/>
    </row>
    <row r="51" spans="1:19" ht="12" customHeight="1" x14ac:dyDescent="0.2">
      <c r="A51" s="278" t="s">
        <v>222</v>
      </c>
      <c r="B51" s="278"/>
      <c r="C51" s="278"/>
      <c r="D51" s="278"/>
      <c r="E51" s="278"/>
      <c r="R51" s="2"/>
      <c r="S51" s="2"/>
    </row>
    <row r="52" spans="1:19" ht="12" customHeight="1" x14ac:dyDescent="0.2">
      <c r="A52" s="278"/>
      <c r="B52" s="278"/>
      <c r="C52" s="278"/>
      <c r="D52" s="278"/>
      <c r="E52" s="278"/>
      <c r="R52" s="2"/>
      <c r="S52" s="2"/>
    </row>
    <row r="53" spans="1:19" x14ac:dyDescent="0.2">
      <c r="A53" s="62"/>
      <c r="B53" s="63"/>
      <c r="C53" s="62"/>
      <c r="D53" s="62"/>
      <c r="R53" s="2"/>
      <c r="S53" s="2"/>
    </row>
    <row r="54" spans="1:19" hidden="1" x14ac:dyDescent="0.2">
      <c r="A54" s="62"/>
      <c r="B54" s="63"/>
      <c r="C54" s="62"/>
      <c r="D54" s="62"/>
      <c r="R54" s="2"/>
      <c r="S54" s="2"/>
    </row>
    <row r="55" spans="1:19" hidden="1" x14ac:dyDescent="0.2">
      <c r="A55" s="62"/>
      <c r="B55" s="63"/>
      <c r="C55" s="62"/>
      <c r="D55" s="62"/>
      <c r="R55" s="2"/>
      <c r="S55" s="2"/>
    </row>
    <row r="56" spans="1:19" hidden="1" x14ac:dyDescent="0.2">
      <c r="A56" s="62"/>
      <c r="B56" s="63"/>
      <c r="C56" s="62"/>
      <c r="D56" s="62"/>
      <c r="R56" s="2"/>
      <c r="S56" s="2"/>
    </row>
    <row r="57" spans="1:19" hidden="1" x14ac:dyDescent="0.2">
      <c r="A57" s="62"/>
      <c r="B57" s="63"/>
      <c r="C57" s="62"/>
      <c r="D57" s="62"/>
      <c r="R57" s="2"/>
      <c r="S57" s="2"/>
    </row>
    <row r="58" spans="1:19" hidden="1" x14ac:dyDescent="0.2">
      <c r="A58" s="61"/>
      <c r="B58" s="62"/>
      <c r="C58" s="62"/>
      <c r="D58" s="63"/>
    </row>
    <row r="59" spans="1:19" hidden="1" x14ac:dyDescent="0.2">
      <c r="A59" s="61"/>
      <c r="B59" s="62"/>
      <c r="C59" s="62"/>
      <c r="D59" s="63"/>
    </row>
    <row r="60" spans="1:19" hidden="1" x14ac:dyDescent="0.2">
      <c r="A60" s="61"/>
      <c r="B60" s="62"/>
      <c r="C60" s="62"/>
      <c r="D60" s="63"/>
    </row>
    <row r="61" spans="1:19" hidden="1" x14ac:dyDescent="0.2">
      <c r="A61" s="61"/>
      <c r="B61" s="62"/>
      <c r="C61" s="62"/>
      <c r="D61" s="63"/>
    </row>
    <row r="62" spans="1:19" hidden="1" x14ac:dyDescent="0.2">
      <c r="A62" s="61"/>
      <c r="B62" s="62"/>
      <c r="C62" s="62"/>
      <c r="D62" s="63"/>
    </row>
    <row r="63" spans="1:19" hidden="1" x14ac:dyDescent="0.2">
      <c r="A63" s="61"/>
      <c r="B63" s="62"/>
      <c r="C63" s="62"/>
      <c r="D63" s="63"/>
    </row>
    <row r="64" spans="1:19" hidden="1" x14ac:dyDescent="0.2">
      <c r="A64" s="61"/>
      <c r="B64" s="62"/>
      <c r="C64" s="62"/>
      <c r="D64" s="63"/>
    </row>
    <row r="65" spans="1:4" hidden="1" x14ac:dyDescent="0.2">
      <c r="A65" s="61"/>
      <c r="B65" s="62"/>
      <c r="C65" s="62"/>
      <c r="D65" s="63"/>
    </row>
    <row r="66" spans="1:4" hidden="1" x14ac:dyDescent="0.2">
      <c r="A66" s="61"/>
      <c r="B66" s="62"/>
      <c r="C66" s="62"/>
      <c r="D66" s="63"/>
    </row>
    <row r="67" spans="1:4" hidden="1" x14ac:dyDescent="0.2">
      <c r="A67" s="61"/>
      <c r="B67" s="62"/>
      <c r="C67" s="62"/>
      <c r="D67" s="63"/>
    </row>
    <row r="68" spans="1:4" hidden="1" x14ac:dyDescent="0.2">
      <c r="A68" s="61"/>
      <c r="B68" s="62"/>
      <c r="C68" s="62"/>
      <c r="D68" s="63"/>
    </row>
    <row r="69" spans="1:4" hidden="1" x14ac:dyDescent="0.2">
      <c r="A69" s="61"/>
      <c r="B69" s="62"/>
      <c r="C69" s="62"/>
      <c r="D69" s="63"/>
    </row>
    <row r="70" spans="1:4" hidden="1" x14ac:dyDescent="0.2">
      <c r="A70" s="61"/>
      <c r="B70" s="62"/>
      <c r="C70" s="62"/>
      <c r="D70" s="63"/>
    </row>
    <row r="71" spans="1:4" hidden="1" x14ac:dyDescent="0.2">
      <c r="A71" s="61"/>
      <c r="B71" s="62"/>
      <c r="C71" s="62"/>
      <c r="D71" s="63"/>
    </row>
    <row r="72" spans="1:4" hidden="1" x14ac:dyDescent="0.2">
      <c r="A72" s="61"/>
      <c r="B72" s="62"/>
      <c r="C72" s="62"/>
      <c r="D72" s="63"/>
    </row>
    <row r="73" spans="1:4" hidden="1" x14ac:dyDescent="0.2">
      <c r="A73" s="61"/>
      <c r="B73" s="62"/>
      <c r="C73" s="62"/>
      <c r="D73" s="63"/>
    </row>
    <row r="74" spans="1:4" hidden="1" x14ac:dyDescent="0.2">
      <c r="A74" s="61"/>
      <c r="B74" s="62"/>
      <c r="C74" s="62"/>
      <c r="D74" s="63"/>
    </row>
    <row r="75" spans="1:4" hidden="1" x14ac:dyDescent="0.2">
      <c r="A75" s="61"/>
      <c r="B75" s="62"/>
      <c r="C75" s="62"/>
      <c r="D75" s="63"/>
    </row>
    <row r="76" spans="1:4" hidden="1" x14ac:dyDescent="0.2">
      <c r="A76" s="61"/>
      <c r="B76" s="62"/>
      <c r="C76" s="62"/>
      <c r="D76" s="63"/>
    </row>
    <row r="77" spans="1:4" hidden="1" x14ac:dyDescent="0.2">
      <c r="A77" s="61"/>
    </row>
    <row r="78" spans="1:4" hidden="1" x14ac:dyDescent="0.2">
      <c r="A78" s="61"/>
    </row>
    <row r="79" spans="1:4" hidden="1" x14ac:dyDescent="0.2">
      <c r="A79" s="61"/>
    </row>
    <row r="80" spans="1:4" hidden="1" x14ac:dyDescent="0.2">
      <c r="A80" s="61"/>
    </row>
    <row r="81" spans="1:1" hidden="1" x14ac:dyDescent="0.2">
      <c r="A81" s="61"/>
    </row>
    <row r="82" spans="1:1" hidden="1" x14ac:dyDescent="0.2">
      <c r="A82" s="61"/>
    </row>
  </sheetData>
  <sheetProtection algorithmName="SHA-512" hashValue="1od8DwU6q7mpgFACIOd8LsJPYUXh1zOVoXw4qYPvjOurHDFpd+mQuoxIDloXMO5t6dW1fadkH5q6iTyx/Zu58w==" saltValue="DNHVsNid3d499GweUfK7qw==" spinCount="100000" sheet="1" selectLockedCells="1"/>
  <mergeCells count="5">
    <mergeCell ref="A2:D2"/>
    <mergeCell ref="A4:D4"/>
    <mergeCell ref="A27:D27"/>
    <mergeCell ref="A49:E49"/>
    <mergeCell ref="A51:E52"/>
  </mergeCells>
  <conditionalFormatting sqref="B15">
    <cfRule type="cellIs" dxfId="0" priority="1" stopIfTrue="1" operator="equal">
      <formula>"""You may only enter one of the values. Please correct"""</formula>
    </cfRule>
  </conditionalFormatting>
  <dataValidations count="1">
    <dataValidation type="whole" allowBlank="1" showInputMessage="1" showErrorMessage="1" errorTitle="Input Error" error="Enter a value without decimals" sqref="C16 C12 C14 C7:C9" xr:uid="{00000000-0002-0000-0100-000000000000}">
      <formula1>0</formula1>
      <formula2>99999999</formula2>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F50F3-1CB6-4D71-8DCC-4ABB06F77C8E}">
  <sheetPr codeName="Sheet7"/>
  <dimension ref="A1:AC109"/>
  <sheetViews>
    <sheetView showGridLines="0" showRowColHeaders="0" topLeftCell="A16" zoomScaleNormal="100" workbookViewId="0">
      <selection activeCell="C9" sqref="C9"/>
    </sheetView>
  </sheetViews>
  <sheetFormatPr defaultColWidth="0" defaultRowHeight="0" customHeight="1" zeroHeight="1" x14ac:dyDescent="0.2"/>
  <cols>
    <col min="1" max="1" width="2.42578125" customWidth="1"/>
    <col min="2" max="2" width="59" bestFit="1" customWidth="1"/>
    <col min="3" max="3" width="13.28515625" customWidth="1"/>
    <col min="4" max="4" width="52.7109375" customWidth="1"/>
    <col min="5" max="5" width="12.28515625" hidden="1" customWidth="1"/>
    <col min="6" max="6" width="13.140625" hidden="1" customWidth="1"/>
    <col min="7" max="22" width="9.140625" hidden="1" customWidth="1"/>
    <col min="23" max="23" width="0" hidden="1" customWidth="1"/>
    <col min="24" max="27" width="9.140625" hidden="1" customWidth="1"/>
    <col min="28" max="29" width="0" hidden="1" customWidth="1"/>
    <col min="30" max="16384" width="9.140625" hidden="1"/>
  </cols>
  <sheetData>
    <row r="1" spans="1:23" ht="46.9" customHeight="1" x14ac:dyDescent="0.2"/>
    <row r="2" spans="1:23" ht="42.75" customHeight="1" x14ac:dyDescent="0.25">
      <c r="A2" s="279" t="s">
        <v>225</v>
      </c>
      <c r="B2" s="279"/>
      <c r="C2" s="279"/>
      <c r="D2" s="10"/>
      <c r="E2" s="10"/>
      <c r="F2" s="10"/>
      <c r="G2" s="11"/>
      <c r="H2" s="11"/>
      <c r="I2" s="11"/>
      <c r="J2" s="11"/>
      <c r="K2" s="11"/>
      <c r="L2" s="11"/>
      <c r="M2" s="11"/>
      <c r="N2" s="11"/>
      <c r="O2" s="11"/>
      <c r="P2" s="11"/>
      <c r="Q2" s="11"/>
      <c r="R2" s="11"/>
      <c r="S2" s="11"/>
      <c r="T2" s="11"/>
      <c r="U2" s="11"/>
      <c r="V2" s="11"/>
      <c r="W2" s="12">
        <v>0.2</v>
      </c>
    </row>
    <row r="3" spans="1:23" ht="12.75" x14ac:dyDescent="0.2">
      <c r="A3" s="101"/>
      <c r="B3" s="102"/>
      <c r="C3" s="103"/>
      <c r="D3" s="11"/>
      <c r="E3" s="11"/>
      <c r="F3" s="11"/>
      <c r="G3" s="11"/>
      <c r="H3" s="11"/>
      <c r="I3" s="11"/>
      <c r="J3" s="11"/>
      <c r="K3" s="11"/>
      <c r="L3" s="11"/>
      <c r="M3" s="11"/>
      <c r="N3" s="11"/>
      <c r="O3" s="11"/>
      <c r="P3" s="11"/>
      <c r="Q3" s="11"/>
      <c r="R3" s="11"/>
      <c r="S3" s="11"/>
      <c r="T3" s="11"/>
      <c r="U3" s="11"/>
      <c r="V3" s="11"/>
      <c r="W3" s="12">
        <v>0.8</v>
      </c>
    </row>
    <row r="4" spans="1:23" ht="15.75" x14ac:dyDescent="0.25">
      <c r="A4" s="101"/>
      <c r="B4" s="280" t="s">
        <v>115</v>
      </c>
      <c r="C4" s="280"/>
      <c r="D4" s="13"/>
      <c r="E4" s="13"/>
      <c r="F4" s="14"/>
      <c r="G4" s="11"/>
      <c r="H4" s="11"/>
      <c r="I4" s="11"/>
      <c r="J4" s="11"/>
      <c r="K4" s="11"/>
      <c r="L4" s="11"/>
      <c r="M4" s="11"/>
      <c r="N4" s="11"/>
      <c r="O4" s="11"/>
      <c r="P4" s="11"/>
      <c r="Q4" s="11"/>
      <c r="R4" s="11"/>
      <c r="S4" s="11"/>
      <c r="T4" s="11"/>
      <c r="U4" s="11"/>
      <c r="V4" s="11"/>
      <c r="W4" s="12">
        <v>1</v>
      </c>
    </row>
    <row r="5" spans="1:23" ht="6.6" customHeight="1" x14ac:dyDescent="0.25">
      <c r="A5" s="101"/>
      <c r="B5" s="104"/>
      <c r="C5" s="104"/>
      <c r="D5" s="13"/>
      <c r="E5" s="13"/>
      <c r="F5" s="14"/>
      <c r="G5" s="11"/>
      <c r="H5" s="11"/>
      <c r="I5" s="11"/>
      <c r="J5" s="11"/>
      <c r="K5" s="11"/>
      <c r="L5" s="11"/>
      <c r="M5" s="11"/>
      <c r="N5" s="11"/>
      <c r="O5" s="11"/>
      <c r="P5" s="11"/>
      <c r="Q5" s="11"/>
      <c r="R5" s="11"/>
      <c r="S5" s="11"/>
      <c r="T5" s="11"/>
      <c r="U5" s="11"/>
      <c r="V5" s="11"/>
      <c r="W5" s="12"/>
    </row>
    <row r="6" spans="1:23" ht="45" customHeight="1" x14ac:dyDescent="0.2">
      <c r="A6" s="101"/>
      <c r="B6" s="285" t="s">
        <v>116</v>
      </c>
      <c r="C6" s="285"/>
      <c r="D6" s="15" t="s">
        <v>117</v>
      </c>
      <c r="F6" s="14"/>
      <c r="G6" s="11"/>
      <c r="H6" s="11"/>
      <c r="I6" s="11"/>
      <c r="J6" s="11"/>
      <c r="K6" s="11"/>
      <c r="L6" s="11"/>
      <c r="M6" s="11"/>
      <c r="N6" s="11"/>
      <c r="O6" s="11"/>
      <c r="P6" s="11"/>
      <c r="Q6" s="11"/>
      <c r="R6" s="11"/>
      <c r="S6" s="11"/>
      <c r="T6" s="11"/>
      <c r="U6" s="11"/>
      <c r="V6" s="11"/>
      <c r="W6" s="12"/>
    </row>
    <row r="7" spans="1:23" ht="15.75" thickBot="1" x14ac:dyDescent="0.25">
      <c r="B7" s="214"/>
      <c r="C7" s="214"/>
      <c r="D7" s="15"/>
      <c r="F7" s="14"/>
      <c r="G7" s="11"/>
      <c r="H7" s="11"/>
      <c r="I7" s="11"/>
      <c r="J7" s="11"/>
      <c r="K7" s="11"/>
      <c r="L7" s="11"/>
      <c r="M7" s="11"/>
      <c r="N7" s="11"/>
      <c r="O7" s="11"/>
      <c r="P7" s="11"/>
      <c r="Q7" s="11"/>
      <c r="R7" s="11"/>
      <c r="S7" s="11"/>
      <c r="T7" s="11"/>
      <c r="U7" s="11"/>
      <c r="V7" s="11"/>
      <c r="W7" s="12"/>
    </row>
    <row r="8" spans="1:23" ht="12.75" x14ac:dyDescent="0.2">
      <c r="B8" s="215" t="s">
        <v>118</v>
      </c>
      <c r="C8" s="216"/>
      <c r="D8" s="113" t="s">
        <v>119</v>
      </c>
      <c r="E8" s="17"/>
      <c r="F8" s="16"/>
      <c r="G8" s="11"/>
      <c r="H8" s="11"/>
      <c r="I8" s="11"/>
      <c r="J8" s="11"/>
      <c r="K8" s="11"/>
      <c r="L8" s="11"/>
      <c r="M8" s="11"/>
      <c r="N8" s="11"/>
      <c r="O8" s="11"/>
      <c r="P8" s="11"/>
      <c r="Q8" s="11"/>
      <c r="R8" s="11"/>
      <c r="S8" s="11"/>
      <c r="T8" s="11"/>
      <c r="U8" s="11"/>
      <c r="V8" s="11"/>
    </row>
    <row r="9" spans="1:23" ht="12.75" x14ac:dyDescent="0.2">
      <c r="B9" s="217" t="s">
        <v>120</v>
      </c>
      <c r="C9" s="218"/>
      <c r="D9" s="114" t="s">
        <v>121</v>
      </c>
      <c r="E9" s="17"/>
      <c r="F9" s="16"/>
      <c r="G9" s="11"/>
      <c r="H9" s="11"/>
      <c r="I9" s="11"/>
      <c r="J9" s="11"/>
      <c r="K9" s="11"/>
      <c r="L9" s="11"/>
      <c r="M9" s="11"/>
      <c r="N9" s="11"/>
      <c r="O9" s="11"/>
      <c r="P9" s="11"/>
      <c r="Q9" s="11"/>
      <c r="R9" s="11"/>
      <c r="S9" s="11"/>
      <c r="T9" s="11"/>
      <c r="U9" s="11"/>
      <c r="V9" s="11"/>
    </row>
    <row r="10" spans="1:23" ht="13.5" thickBot="1" x14ac:dyDescent="0.25">
      <c r="B10" s="219" t="s">
        <v>122</v>
      </c>
      <c r="C10" s="220">
        <f>C8*C9</f>
        <v>0</v>
      </c>
      <c r="D10" s="114" t="s">
        <v>123</v>
      </c>
      <c r="E10" s="16"/>
      <c r="F10" s="16"/>
      <c r="G10" s="11"/>
      <c r="H10" s="11"/>
      <c r="I10" s="11"/>
      <c r="J10" s="11"/>
      <c r="K10" s="11"/>
      <c r="L10" s="11"/>
      <c r="M10" s="11"/>
      <c r="N10" s="11"/>
      <c r="O10" s="11"/>
      <c r="P10" s="11"/>
      <c r="Q10" s="11"/>
      <c r="R10" s="11"/>
      <c r="S10" s="11"/>
      <c r="T10" s="11"/>
      <c r="U10" s="11"/>
      <c r="V10" s="11"/>
    </row>
    <row r="11" spans="1:23" ht="13.5" thickBot="1" x14ac:dyDescent="0.25">
      <c r="B11" s="217"/>
      <c r="C11" s="221"/>
      <c r="D11" s="106"/>
      <c r="E11" s="16"/>
      <c r="F11" s="16"/>
      <c r="G11" s="11"/>
      <c r="H11" s="11"/>
      <c r="I11" s="11"/>
      <c r="J11" s="11"/>
      <c r="K11" s="11"/>
      <c r="L11" s="11"/>
      <c r="M11" s="11"/>
      <c r="N11" s="11"/>
      <c r="O11" s="11"/>
      <c r="P11" s="11"/>
      <c r="Q11" s="11"/>
      <c r="R11" s="11"/>
      <c r="S11" s="11"/>
      <c r="T11" s="11"/>
      <c r="U11" s="11"/>
      <c r="V11" s="11"/>
    </row>
    <row r="12" spans="1:23" ht="12.75" x14ac:dyDescent="0.2">
      <c r="B12" s="222" t="s">
        <v>124</v>
      </c>
      <c r="C12" s="223"/>
      <c r="D12" s="107"/>
      <c r="E12" s="18"/>
      <c r="F12" s="16"/>
      <c r="G12" s="11"/>
      <c r="H12" s="11"/>
      <c r="I12" s="11"/>
      <c r="J12" s="11"/>
      <c r="K12" s="11"/>
      <c r="L12" s="11"/>
      <c r="M12" s="11"/>
      <c r="N12" s="11"/>
      <c r="O12" s="11"/>
      <c r="P12" s="11"/>
      <c r="Q12" s="11"/>
      <c r="R12" s="11"/>
      <c r="S12" s="11"/>
      <c r="T12" s="11"/>
      <c r="U12" s="11"/>
      <c r="V12" s="11"/>
    </row>
    <row r="13" spans="1:23" ht="12.75" x14ac:dyDescent="0.2">
      <c r="B13" s="224" t="s">
        <v>125</v>
      </c>
      <c r="C13" s="225"/>
      <c r="D13" s="107"/>
      <c r="E13" s="18"/>
      <c r="F13" s="16"/>
      <c r="G13" s="11"/>
      <c r="H13" s="11"/>
      <c r="I13" s="11"/>
      <c r="J13" s="11"/>
      <c r="K13" s="11"/>
      <c r="L13" s="11"/>
      <c r="M13" s="11"/>
      <c r="N13" s="11"/>
      <c r="O13" s="11"/>
      <c r="P13" s="11"/>
      <c r="Q13" s="11"/>
      <c r="R13" s="11"/>
      <c r="S13" s="11"/>
      <c r="T13" s="11"/>
      <c r="U13" s="11"/>
      <c r="V13" s="11"/>
    </row>
    <row r="14" spans="1:23" ht="13.5" thickBot="1" x14ac:dyDescent="0.25">
      <c r="B14" s="226" t="s">
        <v>126</v>
      </c>
      <c r="C14" s="227"/>
      <c r="D14" s="107"/>
      <c r="E14" s="18"/>
      <c r="F14" s="16"/>
      <c r="G14" s="11"/>
      <c r="H14" s="11"/>
      <c r="I14" s="11"/>
      <c r="J14" s="11"/>
      <c r="K14" s="11"/>
      <c r="L14" s="11"/>
      <c r="M14" s="11"/>
      <c r="N14" s="11"/>
      <c r="O14" s="11"/>
      <c r="P14" s="11"/>
      <c r="Q14" s="11"/>
      <c r="R14" s="11"/>
      <c r="S14" s="11"/>
      <c r="T14" s="11"/>
      <c r="U14" s="11"/>
      <c r="V14" s="11"/>
    </row>
    <row r="15" spans="1:23" ht="13.5" thickBot="1" x14ac:dyDescent="0.25">
      <c r="B15" s="228"/>
      <c r="C15" s="229"/>
      <c r="D15" s="106"/>
      <c r="E15" s="18"/>
      <c r="F15" s="16"/>
      <c r="G15" s="11"/>
      <c r="H15" s="11"/>
      <c r="I15" s="11"/>
      <c r="J15" s="11"/>
      <c r="K15" s="11"/>
      <c r="L15" s="11"/>
      <c r="M15" s="11"/>
      <c r="N15" s="11"/>
      <c r="O15" s="11"/>
      <c r="P15" s="11"/>
      <c r="Q15" s="11"/>
      <c r="R15" s="11"/>
      <c r="S15" s="11"/>
      <c r="T15" s="11"/>
      <c r="U15" s="11"/>
      <c r="V15" s="11"/>
    </row>
    <row r="16" spans="1:23" ht="12.75" x14ac:dyDescent="0.2">
      <c r="B16" s="281" t="s">
        <v>127</v>
      </c>
      <c r="C16" s="282"/>
      <c r="D16" s="108"/>
      <c r="E16" s="18"/>
      <c r="F16" s="16"/>
      <c r="G16" s="11"/>
      <c r="H16" s="11"/>
      <c r="I16" s="11"/>
      <c r="J16" s="11"/>
      <c r="K16" s="11"/>
      <c r="L16" s="11"/>
      <c r="M16" s="11"/>
      <c r="N16" s="11"/>
      <c r="O16" s="11"/>
      <c r="P16" s="11"/>
      <c r="Q16" s="11"/>
      <c r="R16" s="11"/>
      <c r="S16" s="11"/>
      <c r="T16" s="11"/>
      <c r="U16" s="11"/>
      <c r="V16" s="11"/>
    </row>
    <row r="17" spans="2:22" ht="12.75" x14ac:dyDescent="0.2">
      <c r="B17" s="259" t="s">
        <v>230</v>
      </c>
      <c r="C17" s="230">
        <f>C36</f>
        <v>0</v>
      </c>
      <c r="D17" s="109"/>
      <c r="E17" s="18"/>
      <c r="F17" s="16"/>
      <c r="G17" s="11"/>
      <c r="H17" s="11"/>
      <c r="I17" s="11"/>
      <c r="J17" s="11"/>
      <c r="K17" s="11"/>
      <c r="L17" s="11"/>
      <c r="M17" s="11"/>
      <c r="N17" s="11"/>
      <c r="O17" s="11"/>
      <c r="P17" s="11"/>
      <c r="Q17" s="11"/>
      <c r="R17" s="11"/>
      <c r="S17" s="11"/>
      <c r="T17" s="11"/>
      <c r="U17" s="11"/>
      <c r="V17" s="11"/>
    </row>
    <row r="18" spans="2:22" ht="12.75" x14ac:dyDescent="0.2">
      <c r="B18" s="259" t="s">
        <v>231</v>
      </c>
      <c r="C18" s="231">
        <f>IF(C37&lt;0,0,C37)</f>
        <v>0</v>
      </c>
      <c r="D18" s="109"/>
      <c r="E18" s="18"/>
      <c r="F18" s="16"/>
      <c r="G18" s="11"/>
      <c r="H18" s="11"/>
      <c r="I18" s="11"/>
      <c r="J18" s="11"/>
      <c r="K18" s="11"/>
      <c r="L18" s="11"/>
      <c r="M18" s="11"/>
      <c r="N18" s="11"/>
      <c r="O18" s="11"/>
      <c r="P18" s="11"/>
      <c r="Q18" s="11"/>
      <c r="R18" s="11"/>
      <c r="S18" s="11"/>
      <c r="T18" s="11"/>
      <c r="U18" s="11"/>
      <c r="V18" s="11"/>
    </row>
    <row r="19" spans="2:22" ht="13.5" thickBot="1" x14ac:dyDescent="0.25">
      <c r="B19" s="126" t="s">
        <v>129</v>
      </c>
      <c r="C19" s="127">
        <f>C18</f>
        <v>0</v>
      </c>
      <c r="D19" s="110"/>
      <c r="E19" s="16"/>
      <c r="F19" s="16"/>
      <c r="G19" s="11"/>
      <c r="H19" s="11"/>
      <c r="I19" s="11"/>
      <c r="J19" s="11"/>
      <c r="K19" s="11"/>
      <c r="L19" s="11"/>
      <c r="M19" s="11"/>
      <c r="N19" s="11"/>
      <c r="O19" s="11"/>
      <c r="P19" s="11"/>
      <c r="Q19" s="11"/>
      <c r="R19" s="11"/>
      <c r="S19" s="11"/>
      <c r="T19" s="11"/>
      <c r="U19" s="11"/>
      <c r="V19" s="11"/>
    </row>
    <row r="20" spans="2:22" ht="13.5" thickBot="1" x14ac:dyDescent="0.25">
      <c r="B20" s="105"/>
      <c r="C20" s="111"/>
      <c r="D20" s="109"/>
      <c r="E20" s="16"/>
      <c r="F20" s="16"/>
      <c r="G20" s="11"/>
      <c r="H20" s="11"/>
      <c r="I20" s="11"/>
      <c r="J20" s="11"/>
      <c r="K20" s="11"/>
      <c r="L20" s="11"/>
      <c r="M20" s="11"/>
      <c r="N20" s="11"/>
      <c r="O20" s="11"/>
      <c r="P20" s="11"/>
      <c r="Q20" s="11"/>
      <c r="R20" s="11"/>
      <c r="S20" s="11"/>
      <c r="T20" s="11"/>
      <c r="U20" s="11"/>
      <c r="V20" s="11"/>
    </row>
    <row r="21" spans="2:22" ht="12.75" x14ac:dyDescent="0.2">
      <c r="B21" s="283" t="s">
        <v>130</v>
      </c>
      <c r="C21" s="284"/>
      <c r="D21" s="103"/>
      <c r="E21" s="11"/>
      <c r="F21" s="11"/>
      <c r="G21" s="11"/>
      <c r="H21" s="11"/>
      <c r="I21" s="11"/>
      <c r="J21" s="11"/>
      <c r="K21" s="11"/>
      <c r="L21" s="11"/>
      <c r="M21" s="11"/>
      <c r="N21" s="11"/>
      <c r="O21" s="11"/>
      <c r="P21" s="11"/>
      <c r="Q21" s="11"/>
      <c r="R21" s="11"/>
      <c r="S21" s="11"/>
      <c r="T21" s="11"/>
      <c r="U21" s="11"/>
      <c r="V21" s="11"/>
    </row>
    <row r="22" spans="2:22" ht="12.75" x14ac:dyDescent="0.2">
      <c r="B22" s="232" t="s">
        <v>131</v>
      </c>
      <c r="C22" s="233">
        <f>IF(C13&gt;0,0,IF(C18&gt;0,0,C17))</f>
        <v>0</v>
      </c>
      <c r="D22" s="103"/>
      <c r="E22" s="11"/>
      <c r="F22" s="11"/>
      <c r="G22" s="11"/>
      <c r="H22" s="11"/>
      <c r="I22" s="11"/>
      <c r="J22" s="11"/>
      <c r="K22" s="11"/>
      <c r="L22" s="11"/>
      <c r="M22" s="11"/>
      <c r="N22" s="11"/>
      <c r="O22" s="11"/>
      <c r="P22" s="11"/>
      <c r="Q22" s="11"/>
      <c r="R22" s="11"/>
      <c r="S22" s="11"/>
      <c r="T22" s="11"/>
      <c r="U22" s="11"/>
      <c r="V22" s="11"/>
    </row>
    <row r="23" spans="2:22" ht="12.75" x14ac:dyDescent="0.2">
      <c r="B23" s="232" t="s">
        <v>132</v>
      </c>
      <c r="C23" s="233">
        <f>IF(C22=0,C17,0)</f>
        <v>0</v>
      </c>
      <c r="D23" s="103"/>
      <c r="E23" s="11"/>
      <c r="F23" s="11"/>
      <c r="G23" s="11"/>
      <c r="H23" s="11"/>
      <c r="I23" s="11"/>
      <c r="J23" s="11"/>
      <c r="K23" s="11"/>
      <c r="L23" s="11"/>
      <c r="M23" s="11"/>
      <c r="N23" s="11"/>
      <c r="O23" s="11"/>
      <c r="P23" s="11"/>
      <c r="Q23" s="11"/>
      <c r="R23" s="11"/>
      <c r="S23" s="11"/>
      <c r="T23" s="11"/>
      <c r="U23" s="11"/>
      <c r="V23" s="11"/>
    </row>
    <row r="24" spans="2:22" ht="12.75" x14ac:dyDescent="0.2">
      <c r="B24" s="232" t="s">
        <v>133</v>
      </c>
      <c r="C24" s="233">
        <f>C19</f>
        <v>0</v>
      </c>
      <c r="D24" s="103"/>
      <c r="E24" s="11"/>
      <c r="F24" s="11"/>
      <c r="G24" s="11"/>
      <c r="H24" s="11"/>
      <c r="I24" s="11"/>
      <c r="J24" s="11"/>
      <c r="K24" s="11"/>
      <c r="L24" s="11"/>
      <c r="M24" s="11"/>
      <c r="N24" s="11"/>
      <c r="O24" s="11"/>
      <c r="P24" s="11"/>
      <c r="Q24" s="11"/>
      <c r="R24" s="11"/>
      <c r="S24" s="11"/>
      <c r="T24" s="11"/>
      <c r="U24" s="11"/>
      <c r="V24" s="11"/>
    </row>
    <row r="25" spans="2:22" ht="12.75" x14ac:dyDescent="0.2">
      <c r="B25" s="232" t="s">
        <v>134</v>
      </c>
      <c r="C25" s="233">
        <f>C13</f>
        <v>0</v>
      </c>
      <c r="D25" s="71" t="s">
        <v>135</v>
      </c>
      <c r="E25" s="11"/>
      <c r="F25" s="11"/>
      <c r="G25" s="11"/>
      <c r="H25" s="11"/>
      <c r="I25" s="11"/>
      <c r="J25" s="11"/>
      <c r="K25" s="11"/>
      <c r="L25" s="11"/>
      <c r="M25" s="11"/>
      <c r="N25" s="11"/>
      <c r="O25" s="11"/>
      <c r="P25" s="11"/>
      <c r="Q25" s="11"/>
      <c r="R25" s="11"/>
      <c r="S25" s="11"/>
      <c r="T25" s="11"/>
      <c r="U25" s="11"/>
      <c r="V25" s="11"/>
    </row>
    <row r="26" spans="2:22" ht="13.5" thickBot="1" x14ac:dyDescent="0.25">
      <c r="B26" s="234" t="s">
        <v>136</v>
      </c>
      <c r="C26" s="235">
        <f>(C13*C14/100)</f>
        <v>0</v>
      </c>
      <c r="D26" s="71" t="s">
        <v>137</v>
      </c>
      <c r="E26" s="11"/>
      <c r="F26" s="11"/>
      <c r="G26" s="11"/>
      <c r="H26" s="11"/>
      <c r="I26" s="11"/>
      <c r="J26" s="11"/>
      <c r="K26" s="11"/>
      <c r="L26" s="11"/>
      <c r="M26" s="11"/>
      <c r="N26" s="11"/>
      <c r="O26" s="11"/>
      <c r="P26" s="11"/>
      <c r="Q26" s="11"/>
      <c r="R26" s="11"/>
      <c r="S26" s="11"/>
      <c r="T26" s="11"/>
      <c r="U26" s="11"/>
      <c r="V26" s="11"/>
    </row>
    <row r="27" spans="2:22" ht="13.5" thickBot="1" x14ac:dyDescent="0.25">
      <c r="B27" s="236"/>
      <c r="C27" s="237"/>
      <c r="D27" s="103"/>
      <c r="E27" s="11"/>
      <c r="F27" s="11"/>
      <c r="G27" s="11"/>
      <c r="H27" s="11"/>
      <c r="I27" s="11"/>
      <c r="J27" s="11"/>
      <c r="K27" s="11"/>
      <c r="L27" s="11"/>
      <c r="M27" s="11"/>
      <c r="N27" s="11"/>
      <c r="O27" s="11"/>
      <c r="P27" s="11"/>
      <c r="Q27" s="11"/>
      <c r="R27" s="11"/>
      <c r="S27" s="11"/>
      <c r="T27" s="11"/>
      <c r="U27" s="11"/>
      <c r="V27" s="11"/>
    </row>
    <row r="28" spans="2:22" ht="13.5" thickBot="1" x14ac:dyDescent="0.25">
      <c r="B28" s="238" t="s">
        <v>226</v>
      </c>
      <c r="C28" s="260">
        <v>3.98</v>
      </c>
      <c r="D28" s="103"/>
      <c r="E28" s="11"/>
      <c r="F28" s="11"/>
      <c r="G28" s="11"/>
      <c r="H28" s="11"/>
      <c r="I28" s="11"/>
      <c r="J28" s="11"/>
      <c r="K28" s="11"/>
      <c r="L28" s="11"/>
      <c r="M28" s="11"/>
      <c r="N28" s="11"/>
      <c r="O28" s="11"/>
      <c r="P28" s="11"/>
      <c r="Q28" s="11"/>
      <c r="R28" s="11"/>
      <c r="S28" s="11"/>
      <c r="T28" s="11"/>
      <c r="U28" s="11"/>
      <c r="V28" s="11"/>
    </row>
    <row r="29" spans="2:22" ht="12.75" x14ac:dyDescent="0.2">
      <c r="B29" s="103"/>
      <c r="C29" s="103"/>
      <c r="D29" s="103"/>
      <c r="E29" s="11"/>
      <c r="F29" s="11"/>
      <c r="G29" s="11"/>
      <c r="H29" s="11"/>
      <c r="I29" s="11"/>
      <c r="J29" s="11"/>
      <c r="K29" s="11"/>
      <c r="L29" s="11"/>
      <c r="M29" s="11"/>
      <c r="N29" s="11"/>
      <c r="O29" s="11"/>
      <c r="P29" s="11"/>
      <c r="Q29" s="11"/>
      <c r="R29" s="11"/>
      <c r="S29" s="11"/>
      <c r="T29" s="11"/>
      <c r="U29" s="11"/>
      <c r="V29" s="11"/>
    </row>
    <row r="30" spans="2:22" ht="12.75" x14ac:dyDescent="0.2">
      <c r="B30" s="151" t="s">
        <v>68</v>
      </c>
      <c r="C30" s="72"/>
      <c r="D30" s="72"/>
      <c r="E30" s="11"/>
      <c r="F30" s="11"/>
      <c r="G30" s="11"/>
      <c r="H30" s="11"/>
      <c r="I30" s="11"/>
      <c r="J30" s="11"/>
      <c r="K30" s="11"/>
      <c r="L30" s="11"/>
      <c r="M30" s="11"/>
      <c r="N30" s="11"/>
      <c r="O30" s="11"/>
      <c r="P30" s="11"/>
      <c r="Q30" s="11"/>
      <c r="R30" s="11"/>
      <c r="S30" s="11"/>
      <c r="T30" s="11"/>
      <c r="U30" s="11"/>
      <c r="V30" s="11"/>
    </row>
    <row r="31" spans="2:22" ht="28.15" customHeight="1" x14ac:dyDescent="0.2">
      <c r="B31" s="268" t="s">
        <v>69</v>
      </c>
      <c r="C31" s="268"/>
      <c r="D31" s="268"/>
      <c r="E31" s="11"/>
      <c r="F31" s="11"/>
      <c r="G31" s="11"/>
      <c r="H31" s="11"/>
      <c r="I31" s="11"/>
      <c r="J31" s="11"/>
      <c r="K31" s="11"/>
      <c r="L31" s="11"/>
      <c r="M31" s="11"/>
      <c r="N31" s="11"/>
      <c r="O31" s="11"/>
      <c r="P31" s="11"/>
      <c r="Q31" s="11"/>
      <c r="R31" s="11"/>
      <c r="S31" s="11"/>
      <c r="T31" s="11"/>
      <c r="U31" s="11"/>
      <c r="V31" s="11"/>
    </row>
    <row r="32" spans="2:22" ht="12.75" x14ac:dyDescent="0.2">
      <c r="B32" s="151" t="s">
        <v>70</v>
      </c>
      <c r="C32" s="72"/>
      <c r="D32" s="72"/>
      <c r="E32" s="11"/>
      <c r="F32" s="11"/>
      <c r="G32" s="11"/>
      <c r="H32" s="11"/>
      <c r="I32" s="11"/>
      <c r="J32" s="11"/>
      <c r="K32" s="11"/>
      <c r="L32" s="11"/>
      <c r="M32" s="11"/>
      <c r="N32" s="11"/>
      <c r="O32" s="11"/>
      <c r="P32" s="11"/>
      <c r="Q32" s="11"/>
      <c r="R32" s="11"/>
      <c r="S32" s="11"/>
      <c r="T32" s="11"/>
      <c r="U32" s="11"/>
      <c r="V32" s="11"/>
    </row>
    <row r="33" spans="2:22" ht="12.75" x14ac:dyDescent="0.2">
      <c r="B33" s="151" t="s">
        <v>222</v>
      </c>
      <c r="C33" s="72"/>
      <c r="D33" s="72"/>
      <c r="E33" s="11"/>
      <c r="F33" s="11"/>
      <c r="G33" s="11"/>
      <c r="H33" s="11"/>
      <c r="I33" s="11"/>
      <c r="J33" s="11"/>
      <c r="K33" s="11"/>
      <c r="L33" s="11"/>
      <c r="M33" s="11"/>
      <c r="N33" s="11"/>
      <c r="O33" s="11"/>
      <c r="P33" s="11"/>
      <c r="Q33" s="11"/>
      <c r="R33" s="11"/>
      <c r="S33" s="11"/>
      <c r="T33" s="11"/>
      <c r="U33" s="11"/>
      <c r="V33" s="11"/>
    </row>
    <row r="34" spans="2:22" ht="12.75" x14ac:dyDescent="0.2">
      <c r="B34" s="151" t="s">
        <v>71</v>
      </c>
      <c r="C34" s="72"/>
      <c r="D34" s="72"/>
      <c r="E34" s="11"/>
      <c r="F34" s="11"/>
      <c r="G34" s="11"/>
      <c r="H34" s="11"/>
      <c r="I34" s="11"/>
      <c r="J34" s="11"/>
      <c r="K34" s="11"/>
      <c r="L34" s="11"/>
      <c r="M34" s="11"/>
      <c r="N34" s="11"/>
      <c r="O34" s="11"/>
      <c r="P34" s="11"/>
      <c r="Q34" s="11"/>
      <c r="R34" s="11"/>
      <c r="S34" s="11"/>
      <c r="T34" s="11"/>
      <c r="U34" s="11"/>
      <c r="V34" s="11"/>
    </row>
    <row r="35" spans="2:22" ht="12.75" hidden="1" x14ac:dyDescent="0.2">
      <c r="B35" s="49"/>
      <c r="C35" s="11"/>
      <c r="D35" s="11"/>
      <c r="E35" s="11"/>
      <c r="F35" s="11"/>
      <c r="G35" s="11"/>
      <c r="H35" s="11"/>
      <c r="I35" s="11"/>
      <c r="J35" s="11"/>
      <c r="K35" s="11"/>
      <c r="L35" s="11"/>
      <c r="M35" s="11"/>
      <c r="N35" s="11"/>
      <c r="O35" s="11"/>
      <c r="P35" s="11"/>
      <c r="Q35" s="11"/>
      <c r="R35" s="11"/>
      <c r="S35" s="11"/>
      <c r="T35" s="11"/>
      <c r="U35" s="11"/>
      <c r="V35" s="11"/>
    </row>
    <row r="36" spans="2:22" ht="12.75" hidden="1" x14ac:dyDescent="0.2">
      <c r="B36" s="45" t="s">
        <v>138</v>
      </c>
      <c r="C36" s="47">
        <f>(IF(C9&gt;C28,C28,C9)*C8)</f>
        <v>0</v>
      </c>
      <c r="D36" s="11"/>
      <c r="E36" s="11"/>
      <c r="F36" s="11"/>
      <c r="G36" s="11"/>
      <c r="H36" s="11"/>
      <c r="I36" s="11"/>
      <c r="J36" s="11"/>
      <c r="K36" s="11"/>
      <c r="L36" s="11"/>
      <c r="M36" s="11"/>
      <c r="N36" s="11"/>
      <c r="O36" s="11"/>
      <c r="P36" s="11"/>
      <c r="Q36" s="11"/>
      <c r="R36" s="11"/>
      <c r="S36" s="11"/>
      <c r="T36" s="11"/>
      <c r="U36" s="11"/>
      <c r="V36" s="11"/>
    </row>
    <row r="37" spans="2:22" ht="12.75" hidden="1" x14ac:dyDescent="0.2">
      <c r="B37" s="45" t="s">
        <v>128</v>
      </c>
      <c r="C37" s="46">
        <f>C8*(C9-C28)</f>
        <v>0</v>
      </c>
      <c r="D37" s="11"/>
      <c r="E37" s="11"/>
      <c r="F37" s="11"/>
      <c r="G37" s="11"/>
      <c r="H37" s="11"/>
      <c r="I37" s="11"/>
      <c r="J37" s="11"/>
      <c r="K37" s="11"/>
      <c r="L37" s="11"/>
      <c r="M37" s="11"/>
      <c r="N37" s="11"/>
      <c r="O37" s="11"/>
      <c r="P37" s="11"/>
      <c r="Q37" s="11"/>
      <c r="R37" s="11"/>
      <c r="S37" s="11"/>
      <c r="T37" s="11"/>
      <c r="U37" s="11"/>
      <c r="V37" s="11"/>
    </row>
    <row r="38" spans="2:22" ht="12.75" hidden="1" x14ac:dyDescent="0.2">
      <c r="B38" s="11"/>
      <c r="C38" s="11"/>
      <c r="D38" s="11"/>
      <c r="E38" s="11"/>
      <c r="F38" s="11"/>
      <c r="G38" s="11"/>
      <c r="H38" s="11"/>
      <c r="I38" s="11"/>
      <c r="J38" s="11"/>
      <c r="K38" s="11"/>
      <c r="L38" s="11"/>
      <c r="M38" s="11"/>
      <c r="N38" s="11"/>
      <c r="O38" s="11"/>
      <c r="P38" s="11"/>
      <c r="Q38" s="11"/>
      <c r="R38" s="11"/>
      <c r="S38" s="11"/>
      <c r="T38" s="11"/>
      <c r="U38" s="11"/>
      <c r="V38" s="11"/>
    </row>
    <row r="39" spans="2:22" ht="12.75" hidden="1" x14ac:dyDescent="0.2">
      <c r="B39" s="11"/>
      <c r="C39" s="11"/>
      <c r="D39" s="11"/>
      <c r="E39" s="11"/>
      <c r="F39" s="11"/>
      <c r="G39" s="11"/>
      <c r="H39" s="11"/>
      <c r="I39" s="11"/>
      <c r="J39" s="11"/>
      <c r="K39" s="11"/>
      <c r="L39" s="11"/>
      <c r="M39" s="11"/>
      <c r="N39" s="11"/>
      <c r="O39" s="11"/>
      <c r="P39" s="11"/>
      <c r="Q39" s="11"/>
      <c r="R39" s="11"/>
      <c r="S39" s="11"/>
      <c r="T39" s="11"/>
      <c r="U39" s="11"/>
      <c r="V39" s="11"/>
    </row>
    <row r="40" spans="2:22" ht="12.75" hidden="1" x14ac:dyDescent="0.2">
      <c r="B40" s="11"/>
      <c r="C40" s="11"/>
      <c r="D40" s="11"/>
      <c r="E40" s="11"/>
      <c r="F40" s="11"/>
      <c r="G40" s="11"/>
      <c r="H40" s="11"/>
      <c r="I40" s="11"/>
      <c r="J40" s="11"/>
      <c r="K40" s="11"/>
      <c r="L40" s="11"/>
      <c r="M40" s="11"/>
      <c r="N40" s="11"/>
      <c r="O40" s="11"/>
      <c r="P40" s="11"/>
      <c r="Q40" s="11"/>
      <c r="R40" s="11"/>
      <c r="S40" s="11"/>
      <c r="T40" s="11"/>
      <c r="U40" s="11"/>
      <c r="V40" s="11"/>
    </row>
    <row r="41" spans="2:22" ht="12.75" hidden="1" x14ac:dyDescent="0.2">
      <c r="B41" s="11"/>
      <c r="C41" s="11"/>
      <c r="D41" s="11"/>
      <c r="E41" s="11"/>
      <c r="F41" s="11"/>
      <c r="G41" s="11"/>
      <c r="H41" s="11"/>
      <c r="I41" s="11"/>
      <c r="J41" s="11"/>
      <c r="K41" s="11"/>
      <c r="L41" s="11"/>
      <c r="M41" s="11"/>
      <c r="N41" s="11"/>
      <c r="O41" s="11"/>
      <c r="P41" s="11"/>
      <c r="Q41" s="11"/>
      <c r="R41" s="11"/>
      <c r="S41" s="11"/>
      <c r="T41" s="11"/>
      <c r="U41" s="11"/>
      <c r="V41" s="11"/>
    </row>
    <row r="42" spans="2:22" ht="12.75" hidden="1" x14ac:dyDescent="0.2">
      <c r="B42" s="11"/>
      <c r="C42" s="11"/>
      <c r="D42" s="11"/>
      <c r="E42" s="11"/>
      <c r="F42" s="11"/>
      <c r="G42" s="11"/>
      <c r="H42" s="11"/>
      <c r="I42" s="11"/>
      <c r="J42" s="11"/>
      <c r="K42" s="11"/>
      <c r="L42" s="11"/>
      <c r="M42" s="11"/>
      <c r="N42" s="11"/>
      <c r="O42" s="11"/>
      <c r="P42" s="11"/>
      <c r="Q42" s="11"/>
      <c r="R42" s="11"/>
      <c r="S42" s="11"/>
      <c r="T42" s="11"/>
      <c r="U42" s="11"/>
      <c r="V42" s="11"/>
    </row>
    <row r="43" spans="2:22" ht="12.75" hidden="1" x14ac:dyDescent="0.2">
      <c r="B43" s="11"/>
      <c r="C43" s="11"/>
      <c r="D43" s="11"/>
      <c r="E43" s="11"/>
      <c r="F43" s="11"/>
      <c r="G43" s="11"/>
      <c r="H43" s="11"/>
      <c r="I43" s="11"/>
      <c r="J43" s="11"/>
      <c r="K43" s="11"/>
      <c r="L43" s="11"/>
      <c r="M43" s="11"/>
      <c r="N43" s="11"/>
      <c r="O43" s="11"/>
      <c r="P43" s="11"/>
      <c r="Q43" s="11"/>
      <c r="R43" s="11"/>
      <c r="S43" s="11"/>
      <c r="T43" s="11"/>
      <c r="U43" s="11"/>
      <c r="V43" s="11"/>
    </row>
    <row r="44" spans="2:22" ht="12.75" hidden="1" x14ac:dyDescent="0.2">
      <c r="B44" s="11"/>
      <c r="C44" s="11"/>
      <c r="D44" s="11"/>
      <c r="E44" s="11"/>
      <c r="F44" s="11"/>
      <c r="G44" s="11"/>
      <c r="H44" s="11"/>
      <c r="I44" s="11"/>
      <c r="J44" s="11"/>
      <c r="K44" s="11"/>
      <c r="L44" s="11"/>
      <c r="M44" s="11"/>
      <c r="N44" s="11"/>
      <c r="O44" s="11"/>
      <c r="P44" s="11"/>
      <c r="Q44" s="11"/>
      <c r="R44" s="11"/>
      <c r="S44" s="11"/>
      <c r="T44" s="11"/>
      <c r="U44" s="11"/>
      <c r="V44" s="11"/>
    </row>
    <row r="45" spans="2:22" ht="12.75" hidden="1" x14ac:dyDescent="0.2">
      <c r="B45" s="11"/>
      <c r="C45" s="11"/>
      <c r="D45" s="11"/>
      <c r="E45" s="11"/>
      <c r="F45" s="11"/>
      <c r="G45" s="11"/>
      <c r="H45" s="11"/>
      <c r="I45" s="11"/>
      <c r="J45" s="11"/>
      <c r="K45" s="11"/>
      <c r="L45" s="11"/>
      <c r="M45" s="11"/>
      <c r="N45" s="11"/>
      <c r="O45" s="11"/>
      <c r="P45" s="11"/>
      <c r="Q45" s="11"/>
      <c r="R45" s="11"/>
      <c r="S45" s="11"/>
      <c r="T45" s="11"/>
      <c r="U45" s="11"/>
      <c r="V45" s="11"/>
    </row>
    <row r="46" spans="2:22" ht="12.75" hidden="1" x14ac:dyDescent="0.2">
      <c r="B46" s="11"/>
      <c r="C46" s="11"/>
      <c r="D46" s="11"/>
      <c r="E46" s="11"/>
      <c r="F46" s="11"/>
      <c r="G46" s="11"/>
      <c r="H46" s="11"/>
      <c r="I46" s="11"/>
      <c r="J46" s="11"/>
      <c r="K46" s="11"/>
      <c r="L46" s="11"/>
      <c r="M46" s="11"/>
      <c r="N46" s="11"/>
      <c r="O46" s="11"/>
      <c r="P46" s="11"/>
      <c r="Q46" s="11"/>
      <c r="R46" s="11"/>
      <c r="S46" s="11"/>
      <c r="T46" s="11"/>
      <c r="U46" s="11"/>
      <c r="V46" s="11"/>
    </row>
    <row r="47" spans="2:22" ht="12.75" hidden="1" x14ac:dyDescent="0.2">
      <c r="B47" s="11"/>
      <c r="C47" s="11"/>
      <c r="D47" s="11"/>
      <c r="E47" s="11"/>
      <c r="F47" s="11"/>
      <c r="G47" s="11"/>
      <c r="H47" s="11"/>
      <c r="I47" s="11"/>
      <c r="J47" s="11"/>
      <c r="K47" s="11"/>
      <c r="L47" s="11"/>
      <c r="M47" s="11"/>
      <c r="N47" s="11"/>
      <c r="O47" s="11"/>
      <c r="P47" s="11"/>
      <c r="Q47" s="11"/>
      <c r="R47" s="11"/>
      <c r="S47" s="11"/>
      <c r="T47" s="11"/>
      <c r="U47" s="11"/>
      <c r="V47" s="11"/>
    </row>
    <row r="48" spans="2:22" ht="12.75" hidden="1" x14ac:dyDescent="0.2">
      <c r="B48" s="11"/>
      <c r="C48" s="11"/>
      <c r="D48" s="11"/>
      <c r="E48" s="11"/>
      <c r="F48" s="11"/>
      <c r="G48" s="11"/>
      <c r="H48" s="11"/>
      <c r="I48" s="11"/>
      <c r="J48" s="11"/>
      <c r="K48" s="11"/>
      <c r="L48" s="11"/>
      <c r="M48" s="11"/>
      <c r="N48" s="11"/>
      <c r="O48" s="11"/>
      <c r="P48" s="11"/>
      <c r="Q48" s="11"/>
      <c r="R48" s="11"/>
      <c r="S48" s="11"/>
      <c r="T48" s="11"/>
      <c r="U48" s="11"/>
      <c r="V48" s="11"/>
    </row>
    <row r="49" spans="2:22" ht="12.75" hidden="1" x14ac:dyDescent="0.2">
      <c r="B49" s="11"/>
      <c r="C49" s="11"/>
      <c r="D49" s="11"/>
      <c r="E49" s="11"/>
      <c r="F49" s="11"/>
      <c r="G49" s="11"/>
      <c r="H49" s="11"/>
      <c r="I49" s="11"/>
      <c r="J49" s="11"/>
      <c r="K49" s="11"/>
      <c r="L49" s="11"/>
      <c r="M49" s="11"/>
      <c r="N49" s="11"/>
      <c r="O49" s="11"/>
      <c r="P49" s="11"/>
      <c r="Q49" s="11"/>
      <c r="R49" s="11"/>
      <c r="S49" s="11"/>
      <c r="T49" s="11"/>
      <c r="U49" s="11"/>
      <c r="V49" s="11"/>
    </row>
    <row r="50" spans="2:22" ht="12.75" hidden="1" x14ac:dyDescent="0.2">
      <c r="B50" s="11"/>
      <c r="C50" s="11"/>
      <c r="D50" s="11"/>
      <c r="E50" s="11"/>
      <c r="F50" s="11"/>
      <c r="G50" s="11"/>
      <c r="H50" s="11"/>
      <c r="I50" s="11"/>
      <c r="J50" s="11"/>
      <c r="K50" s="11"/>
      <c r="L50" s="11"/>
      <c r="M50" s="11"/>
      <c r="N50" s="11"/>
      <c r="O50" s="11"/>
      <c r="P50" s="11"/>
      <c r="Q50" s="11"/>
      <c r="R50" s="11"/>
      <c r="S50" s="11"/>
      <c r="T50" s="11"/>
      <c r="U50" s="11"/>
      <c r="V50" s="11"/>
    </row>
    <row r="51" spans="2:22" ht="12.75" hidden="1" x14ac:dyDescent="0.2">
      <c r="B51" s="11"/>
      <c r="C51" s="11"/>
      <c r="D51" s="11"/>
      <c r="E51" s="11"/>
      <c r="F51" s="11"/>
      <c r="G51" s="11"/>
      <c r="H51" s="11"/>
      <c r="I51" s="11"/>
      <c r="J51" s="11"/>
      <c r="K51" s="11"/>
      <c r="L51" s="11"/>
      <c r="M51" s="11"/>
      <c r="N51" s="11"/>
      <c r="O51" s="11"/>
      <c r="P51" s="11"/>
      <c r="Q51" s="11"/>
      <c r="R51" s="11"/>
      <c r="S51" s="11"/>
      <c r="T51" s="11"/>
      <c r="U51" s="11"/>
      <c r="V51" s="11"/>
    </row>
    <row r="52" spans="2:22" ht="12.75" hidden="1" x14ac:dyDescent="0.2">
      <c r="B52" s="11"/>
      <c r="C52" s="11"/>
      <c r="D52" s="11"/>
      <c r="E52" s="11"/>
      <c r="F52" s="11"/>
      <c r="G52" s="11"/>
      <c r="H52" s="11"/>
      <c r="I52" s="11"/>
      <c r="J52" s="11"/>
      <c r="K52" s="11"/>
      <c r="L52" s="11"/>
      <c r="M52" s="11"/>
      <c r="N52" s="11"/>
      <c r="O52" s="11"/>
      <c r="P52" s="11"/>
      <c r="Q52" s="11"/>
      <c r="R52" s="11"/>
      <c r="S52" s="11"/>
      <c r="T52" s="11"/>
      <c r="U52" s="11"/>
      <c r="V52" s="11"/>
    </row>
    <row r="53" spans="2:22" ht="12.75" hidden="1" x14ac:dyDescent="0.2">
      <c r="B53" s="11"/>
      <c r="C53" s="11"/>
      <c r="D53" s="11"/>
      <c r="E53" s="11"/>
      <c r="F53" s="11"/>
      <c r="G53" s="11"/>
      <c r="H53" s="11"/>
      <c r="I53" s="11"/>
      <c r="J53" s="11"/>
      <c r="K53" s="11"/>
      <c r="L53" s="11"/>
      <c r="M53" s="11"/>
      <c r="N53" s="11"/>
      <c r="O53" s="11"/>
      <c r="P53" s="11"/>
      <c r="Q53" s="11"/>
      <c r="R53" s="11"/>
      <c r="S53" s="11"/>
      <c r="T53" s="11"/>
      <c r="U53" s="11"/>
      <c r="V53" s="11"/>
    </row>
    <row r="54" spans="2:22" ht="12.75" hidden="1" x14ac:dyDescent="0.2">
      <c r="B54" s="11"/>
      <c r="C54" s="11"/>
      <c r="D54" s="11"/>
      <c r="E54" s="11"/>
      <c r="F54" s="11"/>
      <c r="G54" s="11"/>
      <c r="H54" s="11"/>
      <c r="I54" s="11"/>
      <c r="J54" s="11"/>
      <c r="K54" s="11"/>
      <c r="L54" s="11"/>
      <c r="M54" s="11"/>
      <c r="N54" s="11"/>
      <c r="O54" s="11"/>
      <c r="P54" s="11"/>
      <c r="Q54" s="11"/>
      <c r="R54" s="11"/>
      <c r="S54" s="11"/>
      <c r="T54" s="11"/>
      <c r="U54" s="11"/>
      <c r="V54" s="11"/>
    </row>
    <row r="55" spans="2:22" ht="12.75" hidden="1" x14ac:dyDescent="0.2">
      <c r="B55" s="11"/>
      <c r="C55" s="11"/>
      <c r="D55" s="11"/>
      <c r="E55" s="11"/>
      <c r="F55" s="11"/>
      <c r="G55" s="11"/>
      <c r="H55" s="11"/>
      <c r="I55" s="11"/>
      <c r="J55" s="11"/>
      <c r="K55" s="11"/>
      <c r="L55" s="11"/>
      <c r="M55" s="11"/>
      <c r="N55" s="11"/>
      <c r="O55" s="11"/>
      <c r="P55" s="11"/>
      <c r="Q55" s="11"/>
      <c r="R55" s="11"/>
      <c r="S55" s="11"/>
      <c r="T55" s="11"/>
      <c r="U55" s="11"/>
      <c r="V55" s="11"/>
    </row>
    <row r="56" spans="2:22" ht="12.75" hidden="1" x14ac:dyDescent="0.2">
      <c r="B56" s="11"/>
      <c r="C56" s="11"/>
      <c r="D56" s="11"/>
      <c r="E56" s="11"/>
      <c r="F56" s="11"/>
      <c r="G56" s="11"/>
      <c r="H56" s="11"/>
      <c r="I56" s="11"/>
      <c r="J56" s="11"/>
      <c r="K56" s="11"/>
      <c r="L56" s="11"/>
      <c r="M56" s="11"/>
      <c r="N56" s="11"/>
      <c r="O56" s="11"/>
      <c r="P56" s="11"/>
      <c r="Q56" s="11"/>
      <c r="R56" s="11"/>
      <c r="S56" s="11"/>
      <c r="T56" s="11"/>
      <c r="U56" s="11"/>
      <c r="V56" s="11"/>
    </row>
    <row r="57" spans="2:22" ht="12.75" hidden="1" x14ac:dyDescent="0.2">
      <c r="B57" s="11"/>
      <c r="C57" s="11"/>
      <c r="D57" s="11"/>
      <c r="E57" s="11"/>
      <c r="F57" s="11"/>
      <c r="G57" s="11"/>
      <c r="H57" s="11"/>
      <c r="I57" s="11"/>
      <c r="J57" s="11"/>
      <c r="K57" s="11"/>
      <c r="L57" s="11"/>
      <c r="M57" s="11"/>
      <c r="N57" s="11"/>
      <c r="O57" s="11"/>
      <c r="P57" s="11"/>
      <c r="Q57" s="11"/>
      <c r="R57" s="11"/>
      <c r="S57" s="11"/>
      <c r="T57" s="11"/>
      <c r="U57" s="11"/>
      <c r="V57" s="11"/>
    </row>
    <row r="58" spans="2:22" ht="12.75" hidden="1" x14ac:dyDescent="0.2">
      <c r="B58" s="11"/>
      <c r="C58" s="11"/>
      <c r="D58" s="11"/>
      <c r="E58" s="11"/>
      <c r="F58" s="11"/>
      <c r="G58" s="11"/>
      <c r="H58" s="11"/>
      <c r="I58" s="11"/>
      <c r="J58" s="11"/>
      <c r="K58" s="11"/>
      <c r="L58" s="11"/>
      <c r="M58" s="11"/>
      <c r="N58" s="11"/>
      <c r="O58" s="11"/>
      <c r="P58" s="11"/>
      <c r="Q58" s="11"/>
      <c r="R58" s="11"/>
      <c r="S58" s="11"/>
      <c r="T58" s="11"/>
      <c r="U58" s="11"/>
      <c r="V58" s="11"/>
    </row>
    <row r="59" spans="2:22" ht="12.75" hidden="1" x14ac:dyDescent="0.2">
      <c r="B59" s="11"/>
      <c r="C59" s="11"/>
      <c r="D59" s="11"/>
      <c r="E59" s="11"/>
      <c r="F59" s="11"/>
      <c r="G59" s="11"/>
      <c r="H59" s="11"/>
      <c r="I59" s="11"/>
      <c r="J59" s="11"/>
      <c r="K59" s="11"/>
      <c r="L59" s="11"/>
      <c r="M59" s="11"/>
      <c r="N59" s="11"/>
      <c r="O59" s="11"/>
      <c r="P59" s="11"/>
      <c r="Q59" s="11"/>
      <c r="R59" s="11"/>
      <c r="S59" s="11"/>
      <c r="T59" s="11"/>
      <c r="U59" s="11"/>
      <c r="V59" s="11"/>
    </row>
    <row r="60" spans="2:22" ht="12.75" hidden="1" x14ac:dyDescent="0.2">
      <c r="B60" s="11"/>
      <c r="C60" s="11"/>
      <c r="D60" s="11"/>
      <c r="E60" s="11"/>
      <c r="F60" s="11"/>
      <c r="G60" s="11"/>
      <c r="H60" s="11"/>
      <c r="I60" s="11"/>
      <c r="J60" s="11"/>
      <c r="K60" s="11"/>
      <c r="L60" s="11"/>
      <c r="M60" s="11"/>
      <c r="N60" s="11"/>
      <c r="O60" s="11"/>
      <c r="P60" s="11"/>
      <c r="Q60" s="11"/>
      <c r="R60" s="11"/>
      <c r="S60" s="11"/>
      <c r="T60" s="11"/>
      <c r="U60" s="11"/>
      <c r="V60" s="11"/>
    </row>
    <row r="61" spans="2:22" ht="12.75" hidden="1" x14ac:dyDescent="0.2">
      <c r="B61" s="11"/>
      <c r="C61" s="11"/>
      <c r="D61" s="11"/>
      <c r="E61" s="11"/>
      <c r="F61" s="11"/>
      <c r="G61" s="11"/>
      <c r="H61" s="11"/>
      <c r="I61" s="11"/>
      <c r="J61" s="11"/>
      <c r="K61" s="11"/>
      <c r="L61" s="11"/>
      <c r="M61" s="11"/>
      <c r="N61" s="11"/>
      <c r="O61" s="11"/>
      <c r="P61" s="11"/>
      <c r="Q61" s="11"/>
      <c r="R61" s="11"/>
      <c r="S61" s="11"/>
      <c r="T61" s="11"/>
      <c r="U61" s="11"/>
      <c r="V61" s="11"/>
    </row>
    <row r="62" spans="2:22" ht="12.75" hidden="1" x14ac:dyDescent="0.2">
      <c r="B62" s="11"/>
      <c r="C62" s="11"/>
      <c r="D62" s="11"/>
      <c r="E62" s="11"/>
      <c r="F62" s="11"/>
      <c r="G62" s="11"/>
      <c r="H62" s="11"/>
      <c r="I62" s="11"/>
      <c r="J62" s="11"/>
      <c r="K62" s="11"/>
      <c r="L62" s="11"/>
      <c r="M62" s="11"/>
      <c r="N62" s="11"/>
      <c r="O62" s="11"/>
      <c r="P62" s="11"/>
      <c r="Q62" s="11"/>
      <c r="R62" s="11"/>
      <c r="S62" s="11"/>
      <c r="T62" s="11"/>
      <c r="U62" s="11"/>
      <c r="V62" s="11"/>
    </row>
    <row r="63" spans="2:22" ht="12.75" hidden="1" x14ac:dyDescent="0.2">
      <c r="B63" s="11"/>
      <c r="C63" s="11"/>
      <c r="D63" s="11"/>
      <c r="E63" s="11"/>
      <c r="F63" s="11"/>
      <c r="G63" s="11"/>
      <c r="H63" s="11"/>
      <c r="I63" s="11"/>
      <c r="J63" s="11"/>
      <c r="K63" s="11"/>
      <c r="L63" s="11"/>
      <c r="M63" s="11"/>
      <c r="N63" s="11"/>
      <c r="O63" s="11"/>
      <c r="P63" s="11"/>
      <c r="Q63" s="11"/>
      <c r="R63" s="11"/>
      <c r="S63" s="11"/>
      <c r="T63" s="11"/>
      <c r="U63" s="11"/>
      <c r="V63" s="11"/>
    </row>
    <row r="64" spans="2:22" ht="12.75" hidden="1" x14ac:dyDescent="0.2">
      <c r="B64" s="11"/>
      <c r="C64" s="11"/>
      <c r="D64" s="11"/>
      <c r="E64" s="11"/>
      <c r="F64" s="11"/>
      <c r="G64" s="11"/>
      <c r="H64" s="11"/>
      <c r="I64" s="11"/>
      <c r="J64" s="11"/>
      <c r="K64" s="11"/>
      <c r="L64" s="11"/>
      <c r="M64" s="11"/>
      <c r="N64" s="11"/>
      <c r="O64" s="11"/>
      <c r="P64" s="11"/>
      <c r="Q64" s="11"/>
      <c r="R64" s="11"/>
      <c r="S64" s="11"/>
      <c r="T64" s="11"/>
      <c r="U64" s="11"/>
      <c r="V64" s="11"/>
    </row>
    <row r="65" spans="2:22" ht="12.75" hidden="1" x14ac:dyDescent="0.2">
      <c r="B65" s="11"/>
      <c r="C65" s="11"/>
      <c r="D65" s="11"/>
      <c r="E65" s="11"/>
      <c r="F65" s="11"/>
      <c r="G65" s="11"/>
      <c r="H65" s="11"/>
      <c r="I65" s="11"/>
      <c r="J65" s="11"/>
      <c r="K65" s="11"/>
      <c r="L65" s="11"/>
      <c r="M65" s="11"/>
      <c r="N65" s="11"/>
      <c r="O65" s="11"/>
      <c r="P65" s="11"/>
      <c r="Q65" s="11"/>
      <c r="R65" s="11"/>
      <c r="S65" s="11"/>
      <c r="T65" s="11"/>
      <c r="U65" s="11"/>
      <c r="V65" s="11"/>
    </row>
    <row r="66" spans="2:22" ht="12.75" hidden="1" x14ac:dyDescent="0.2">
      <c r="B66" s="11"/>
      <c r="C66" s="11"/>
      <c r="D66" s="11"/>
      <c r="E66" s="11"/>
      <c r="F66" s="11"/>
      <c r="G66" s="11"/>
      <c r="H66" s="11"/>
      <c r="I66" s="11"/>
      <c r="J66" s="11"/>
      <c r="K66" s="11"/>
      <c r="L66" s="11"/>
      <c r="M66" s="11"/>
      <c r="N66" s="11"/>
      <c r="O66" s="11"/>
      <c r="P66" s="11"/>
      <c r="Q66" s="11"/>
      <c r="R66" s="11"/>
      <c r="S66" s="11"/>
      <c r="T66" s="11"/>
      <c r="U66" s="11"/>
      <c r="V66" s="11"/>
    </row>
    <row r="67" spans="2:22" ht="12.75" hidden="1" x14ac:dyDescent="0.2">
      <c r="B67" s="11"/>
      <c r="C67" s="11"/>
      <c r="D67" s="11"/>
      <c r="E67" s="11"/>
      <c r="F67" s="11"/>
      <c r="G67" s="11"/>
      <c r="H67" s="11"/>
      <c r="I67" s="11"/>
      <c r="J67" s="11"/>
      <c r="K67" s="11"/>
      <c r="L67" s="11"/>
      <c r="M67" s="11"/>
      <c r="N67" s="11"/>
      <c r="O67" s="11"/>
      <c r="P67" s="11"/>
      <c r="Q67" s="11"/>
      <c r="R67" s="11"/>
      <c r="S67" s="11"/>
      <c r="T67" s="11"/>
      <c r="U67" s="11"/>
      <c r="V67" s="11"/>
    </row>
    <row r="68" spans="2:22" ht="12.75" hidden="1" x14ac:dyDescent="0.2">
      <c r="B68" s="11"/>
      <c r="C68" s="11"/>
      <c r="D68" s="11"/>
      <c r="E68" s="11"/>
      <c r="F68" s="11"/>
      <c r="G68" s="11"/>
      <c r="H68" s="11"/>
      <c r="I68" s="11"/>
      <c r="J68" s="11"/>
      <c r="K68" s="11"/>
      <c r="L68" s="11"/>
      <c r="M68" s="11"/>
      <c r="N68" s="11"/>
      <c r="O68" s="11"/>
      <c r="P68" s="11"/>
      <c r="Q68" s="11"/>
      <c r="R68" s="11"/>
      <c r="S68" s="11"/>
      <c r="T68" s="11"/>
      <c r="U68" s="11"/>
      <c r="V68" s="11"/>
    </row>
    <row r="69" spans="2:22" ht="12.75" hidden="1" x14ac:dyDescent="0.2">
      <c r="B69" s="11"/>
      <c r="C69" s="11"/>
      <c r="D69" s="11"/>
      <c r="E69" s="11"/>
      <c r="F69" s="11"/>
      <c r="G69" s="11"/>
      <c r="H69" s="11"/>
      <c r="I69" s="11"/>
      <c r="J69" s="11"/>
      <c r="K69" s="11"/>
      <c r="L69" s="11"/>
      <c r="M69" s="11"/>
      <c r="N69" s="11"/>
      <c r="O69" s="11"/>
      <c r="P69" s="11"/>
      <c r="Q69" s="11"/>
      <c r="R69" s="11"/>
      <c r="S69" s="11"/>
      <c r="T69" s="11"/>
      <c r="U69" s="11"/>
      <c r="V69" s="11"/>
    </row>
    <row r="70" spans="2:22" ht="12.75" hidden="1" x14ac:dyDescent="0.2">
      <c r="B70" s="11"/>
      <c r="C70" s="11"/>
      <c r="D70" s="11"/>
      <c r="E70" s="11"/>
      <c r="F70" s="11"/>
      <c r="G70" s="11"/>
      <c r="H70" s="11"/>
      <c r="I70" s="11"/>
      <c r="J70" s="11"/>
      <c r="K70" s="11"/>
      <c r="L70" s="11"/>
      <c r="M70" s="11"/>
      <c r="N70" s="11"/>
      <c r="O70" s="11"/>
      <c r="P70" s="11"/>
      <c r="Q70" s="11"/>
      <c r="R70" s="11"/>
      <c r="S70" s="11"/>
      <c r="T70" s="11"/>
      <c r="U70" s="11"/>
      <c r="V70" s="11"/>
    </row>
    <row r="71" spans="2:22" ht="12.75" hidden="1" x14ac:dyDescent="0.2">
      <c r="B71" s="11"/>
      <c r="C71" s="11"/>
      <c r="D71" s="11"/>
      <c r="E71" s="11"/>
      <c r="F71" s="11"/>
      <c r="G71" s="11"/>
      <c r="H71" s="11"/>
      <c r="I71" s="11"/>
      <c r="J71" s="11"/>
      <c r="K71" s="11"/>
      <c r="L71" s="11"/>
      <c r="M71" s="11"/>
      <c r="N71" s="11"/>
      <c r="O71" s="11"/>
      <c r="P71" s="11"/>
      <c r="Q71" s="11"/>
      <c r="R71" s="11"/>
      <c r="S71" s="11"/>
      <c r="T71" s="11"/>
      <c r="U71" s="11"/>
      <c r="V71" s="11"/>
    </row>
    <row r="72" spans="2:22" ht="12.75" hidden="1" x14ac:dyDescent="0.2">
      <c r="B72" s="11"/>
      <c r="C72" s="11"/>
      <c r="D72" s="11"/>
      <c r="E72" s="11"/>
      <c r="F72" s="11"/>
      <c r="G72" s="11"/>
      <c r="H72" s="11"/>
      <c r="I72" s="11"/>
      <c r="J72" s="11"/>
      <c r="K72" s="11"/>
      <c r="L72" s="11"/>
      <c r="M72" s="11"/>
      <c r="N72" s="11"/>
      <c r="O72" s="11"/>
      <c r="P72" s="11"/>
      <c r="Q72" s="11"/>
      <c r="R72" s="11"/>
      <c r="S72" s="11"/>
      <c r="T72" s="11"/>
      <c r="U72" s="11"/>
      <c r="V72" s="11"/>
    </row>
    <row r="73" spans="2:22" ht="12.75" hidden="1" x14ac:dyDescent="0.2">
      <c r="B73" s="11"/>
      <c r="C73" s="11"/>
      <c r="D73" s="11"/>
      <c r="E73" s="11"/>
      <c r="F73" s="11"/>
      <c r="G73" s="11"/>
      <c r="H73" s="11"/>
      <c r="I73" s="11"/>
      <c r="J73" s="11"/>
      <c r="K73" s="11"/>
      <c r="L73" s="11"/>
      <c r="M73" s="11"/>
      <c r="N73" s="11"/>
      <c r="O73" s="11"/>
      <c r="P73" s="11"/>
      <c r="Q73" s="11"/>
      <c r="R73" s="11"/>
      <c r="S73" s="11"/>
      <c r="T73" s="11"/>
      <c r="U73" s="11"/>
      <c r="V73" s="11"/>
    </row>
    <row r="74" spans="2:22" ht="12.75" hidden="1" x14ac:dyDescent="0.2">
      <c r="B74" s="11"/>
      <c r="C74" s="11"/>
      <c r="D74" s="11"/>
      <c r="E74" s="11"/>
      <c r="F74" s="11"/>
      <c r="G74" s="11"/>
      <c r="H74" s="11"/>
      <c r="I74" s="11"/>
      <c r="J74" s="11"/>
      <c r="K74" s="11"/>
      <c r="L74" s="11"/>
      <c r="M74" s="11"/>
      <c r="N74" s="11"/>
      <c r="O74" s="11"/>
      <c r="P74" s="11"/>
      <c r="Q74" s="11"/>
      <c r="R74" s="11"/>
      <c r="S74" s="11"/>
      <c r="T74" s="11"/>
      <c r="U74" s="11"/>
      <c r="V74" s="11"/>
    </row>
    <row r="75" spans="2:22" ht="12.75" hidden="1" x14ac:dyDescent="0.2">
      <c r="B75" s="11"/>
      <c r="C75" s="11"/>
      <c r="D75" s="11"/>
      <c r="E75" s="11"/>
      <c r="F75" s="11"/>
      <c r="G75" s="11"/>
      <c r="H75" s="11"/>
      <c r="I75" s="11"/>
      <c r="J75" s="11"/>
      <c r="K75" s="11"/>
      <c r="L75" s="11"/>
      <c r="M75" s="11"/>
      <c r="N75" s="11"/>
      <c r="O75" s="11"/>
      <c r="P75" s="11"/>
      <c r="Q75" s="11"/>
      <c r="R75" s="11"/>
      <c r="S75" s="11"/>
      <c r="T75" s="11"/>
      <c r="U75" s="11"/>
      <c r="V75" s="11"/>
    </row>
    <row r="76" spans="2:22" ht="12.75" hidden="1" x14ac:dyDescent="0.2">
      <c r="B76" s="11"/>
      <c r="C76" s="11"/>
      <c r="D76" s="11"/>
      <c r="E76" s="11"/>
      <c r="F76" s="11"/>
      <c r="G76" s="11"/>
      <c r="H76" s="11"/>
      <c r="I76" s="11"/>
      <c r="J76" s="11"/>
      <c r="K76" s="11"/>
      <c r="L76" s="11"/>
      <c r="M76" s="11"/>
      <c r="N76" s="11"/>
      <c r="O76" s="11"/>
      <c r="P76" s="11"/>
      <c r="Q76" s="11"/>
      <c r="R76" s="11"/>
      <c r="S76" s="11"/>
      <c r="T76" s="11"/>
      <c r="U76" s="11"/>
      <c r="V76" s="11"/>
    </row>
    <row r="77" spans="2:22" ht="12.75" hidden="1" x14ac:dyDescent="0.2">
      <c r="B77" s="11"/>
      <c r="C77" s="11"/>
      <c r="D77" s="11"/>
      <c r="E77" s="11"/>
      <c r="F77" s="11"/>
      <c r="G77" s="11"/>
      <c r="H77" s="11"/>
      <c r="I77" s="11"/>
      <c r="J77" s="11"/>
      <c r="K77" s="11"/>
      <c r="L77" s="11"/>
      <c r="M77" s="11"/>
      <c r="N77" s="11"/>
      <c r="O77" s="11"/>
      <c r="P77" s="11"/>
      <c r="Q77" s="11"/>
      <c r="R77" s="11"/>
      <c r="S77" s="11"/>
      <c r="T77" s="11"/>
      <c r="U77" s="11"/>
      <c r="V77" s="11"/>
    </row>
    <row r="78" spans="2:22" ht="12.75" hidden="1" x14ac:dyDescent="0.2">
      <c r="B78" s="11"/>
      <c r="C78" s="11"/>
      <c r="D78" s="11"/>
      <c r="E78" s="11"/>
      <c r="F78" s="11"/>
      <c r="G78" s="11"/>
      <c r="H78" s="11"/>
      <c r="I78" s="11"/>
      <c r="J78" s="11"/>
      <c r="K78" s="11"/>
      <c r="L78" s="11"/>
      <c r="M78" s="11"/>
      <c r="N78" s="11"/>
      <c r="O78" s="11"/>
      <c r="P78" s="11"/>
      <c r="Q78" s="11"/>
      <c r="R78" s="11"/>
      <c r="S78" s="11"/>
      <c r="T78" s="11"/>
      <c r="U78" s="11"/>
      <c r="V78" s="11"/>
    </row>
    <row r="79" spans="2:22" ht="12.75" hidden="1" x14ac:dyDescent="0.2">
      <c r="B79" s="11"/>
      <c r="C79" s="11"/>
      <c r="D79" s="11"/>
      <c r="E79" s="11"/>
      <c r="F79" s="11"/>
      <c r="G79" s="11"/>
      <c r="H79" s="11"/>
      <c r="I79" s="11"/>
      <c r="J79" s="11"/>
      <c r="K79" s="11"/>
      <c r="L79" s="11"/>
      <c r="M79" s="11"/>
      <c r="N79" s="11"/>
      <c r="O79" s="11"/>
      <c r="P79" s="11"/>
      <c r="Q79" s="11"/>
      <c r="R79" s="11"/>
      <c r="S79" s="11"/>
      <c r="T79" s="11"/>
      <c r="U79" s="11"/>
      <c r="V79" s="11"/>
    </row>
    <row r="80" spans="2:22" ht="12.75" hidden="1" x14ac:dyDescent="0.2">
      <c r="B80" s="11"/>
      <c r="C80" s="11"/>
      <c r="D80" s="11"/>
      <c r="E80" s="11"/>
      <c r="F80" s="11"/>
      <c r="G80" s="11"/>
      <c r="H80" s="11"/>
      <c r="I80" s="11"/>
      <c r="J80" s="11"/>
      <c r="K80" s="11"/>
      <c r="L80" s="11"/>
      <c r="M80" s="11"/>
      <c r="N80" s="11"/>
      <c r="O80" s="11"/>
      <c r="P80" s="11"/>
      <c r="Q80" s="11"/>
      <c r="R80" s="11"/>
      <c r="S80" s="11"/>
      <c r="T80" s="11"/>
      <c r="U80" s="11"/>
      <c r="V80" s="11"/>
    </row>
    <row r="81" spans="2:22" ht="12.75" hidden="1" x14ac:dyDescent="0.2">
      <c r="B81" s="11"/>
      <c r="C81" s="11"/>
      <c r="D81" s="11"/>
      <c r="E81" s="11"/>
      <c r="F81" s="11"/>
      <c r="G81" s="11"/>
      <c r="H81" s="11"/>
      <c r="I81" s="11"/>
      <c r="J81" s="11"/>
      <c r="K81" s="11"/>
      <c r="L81" s="11"/>
      <c r="M81" s="11"/>
      <c r="N81" s="11"/>
      <c r="O81" s="11"/>
      <c r="P81" s="11"/>
      <c r="Q81" s="11"/>
      <c r="R81" s="11"/>
      <c r="S81" s="11"/>
      <c r="T81" s="11"/>
      <c r="U81" s="11"/>
      <c r="V81" s="11"/>
    </row>
    <row r="82" spans="2:22" ht="12.75" hidden="1" x14ac:dyDescent="0.2">
      <c r="B82" s="11"/>
      <c r="C82" s="11"/>
      <c r="D82" s="11"/>
      <c r="E82" s="11"/>
      <c r="F82" s="11"/>
      <c r="G82" s="11"/>
      <c r="H82" s="11"/>
      <c r="I82" s="11"/>
      <c r="J82" s="11"/>
      <c r="K82" s="11"/>
      <c r="L82" s="11"/>
      <c r="M82" s="11"/>
      <c r="N82" s="11"/>
      <c r="O82" s="11"/>
      <c r="P82" s="11"/>
      <c r="Q82" s="11"/>
      <c r="R82" s="11"/>
      <c r="S82" s="11"/>
      <c r="T82" s="11"/>
      <c r="U82" s="11"/>
      <c r="V82" s="11"/>
    </row>
    <row r="83" spans="2:22" ht="12.75" hidden="1" x14ac:dyDescent="0.2">
      <c r="B83" s="11"/>
      <c r="C83" s="11"/>
      <c r="D83" s="11"/>
      <c r="E83" s="11"/>
      <c r="F83" s="11"/>
      <c r="G83" s="11"/>
      <c r="H83" s="11"/>
      <c r="I83" s="11"/>
      <c r="J83" s="11"/>
      <c r="K83" s="11"/>
      <c r="L83" s="11"/>
      <c r="M83" s="11"/>
      <c r="N83" s="11"/>
      <c r="O83" s="11"/>
      <c r="P83" s="11"/>
      <c r="Q83" s="11"/>
      <c r="R83" s="11"/>
      <c r="S83" s="11"/>
      <c r="T83" s="11"/>
      <c r="U83" s="11"/>
      <c r="V83" s="11"/>
    </row>
    <row r="84" spans="2:22" ht="12.75" hidden="1" x14ac:dyDescent="0.2">
      <c r="B84" s="11"/>
      <c r="C84" s="11"/>
      <c r="D84" s="11"/>
      <c r="E84" s="11"/>
      <c r="F84" s="11"/>
      <c r="G84" s="11"/>
      <c r="H84" s="11"/>
      <c r="I84" s="11"/>
      <c r="J84" s="11"/>
      <c r="K84" s="11"/>
      <c r="L84" s="11"/>
      <c r="M84" s="11"/>
      <c r="N84" s="11"/>
      <c r="O84" s="11"/>
      <c r="P84" s="11"/>
      <c r="Q84" s="11"/>
      <c r="R84" s="11"/>
      <c r="S84" s="11"/>
      <c r="T84" s="11"/>
      <c r="U84" s="11"/>
      <c r="V84" s="11"/>
    </row>
    <row r="85" spans="2:22" ht="12.75" hidden="1" x14ac:dyDescent="0.2">
      <c r="B85" s="11"/>
      <c r="C85" s="11"/>
      <c r="D85" s="11"/>
      <c r="E85" s="11"/>
      <c r="F85" s="11"/>
      <c r="G85" s="11"/>
      <c r="H85" s="11"/>
      <c r="I85" s="11"/>
      <c r="J85" s="11"/>
      <c r="K85" s="11"/>
      <c r="L85" s="11"/>
      <c r="M85" s="11"/>
      <c r="N85" s="11"/>
      <c r="O85" s="11"/>
      <c r="P85" s="11"/>
      <c r="Q85" s="11"/>
      <c r="R85" s="11"/>
      <c r="S85" s="11"/>
      <c r="T85" s="11"/>
      <c r="U85" s="11"/>
      <c r="V85" s="11"/>
    </row>
    <row r="86" spans="2:22" ht="12.75" hidden="1" x14ac:dyDescent="0.2">
      <c r="B86" s="11"/>
      <c r="C86" s="11"/>
      <c r="D86" s="11"/>
      <c r="E86" s="11"/>
      <c r="F86" s="11"/>
      <c r="G86" s="11"/>
      <c r="H86" s="11"/>
      <c r="I86" s="11"/>
      <c r="J86" s="11"/>
      <c r="K86" s="11"/>
      <c r="L86" s="11"/>
      <c r="M86" s="11"/>
      <c r="N86" s="11"/>
      <c r="O86" s="11"/>
      <c r="P86" s="11"/>
      <c r="Q86" s="11"/>
      <c r="R86" s="11"/>
      <c r="S86" s="11"/>
      <c r="T86" s="11"/>
      <c r="U86" s="11"/>
      <c r="V86" s="11"/>
    </row>
    <row r="87" spans="2:22" ht="12.75" hidden="1" x14ac:dyDescent="0.2">
      <c r="B87" s="11"/>
      <c r="C87" s="11"/>
      <c r="D87" s="11"/>
      <c r="E87" s="11"/>
      <c r="F87" s="11"/>
      <c r="G87" s="11"/>
      <c r="H87" s="11"/>
      <c r="I87" s="11"/>
      <c r="J87" s="11"/>
      <c r="K87" s="11"/>
      <c r="L87" s="11"/>
      <c r="M87" s="11"/>
      <c r="N87" s="11"/>
      <c r="O87" s="11"/>
      <c r="P87" s="11"/>
      <c r="Q87" s="11"/>
      <c r="R87" s="11"/>
      <c r="S87" s="11"/>
      <c r="T87" s="11"/>
      <c r="U87" s="11"/>
      <c r="V87" s="11"/>
    </row>
    <row r="88" spans="2:22" ht="12.75" hidden="1" x14ac:dyDescent="0.2">
      <c r="B88" s="11"/>
      <c r="C88" s="11"/>
      <c r="D88" s="11"/>
      <c r="E88" s="11"/>
      <c r="F88" s="11"/>
      <c r="G88" s="11"/>
      <c r="H88" s="11"/>
      <c r="I88" s="11"/>
      <c r="J88" s="11"/>
      <c r="K88" s="11"/>
      <c r="L88" s="11"/>
      <c r="M88" s="11"/>
      <c r="N88" s="11"/>
      <c r="O88" s="11"/>
      <c r="P88" s="11"/>
      <c r="Q88" s="11"/>
      <c r="R88" s="11"/>
      <c r="S88" s="11"/>
      <c r="T88" s="11"/>
      <c r="U88" s="11"/>
      <c r="V88" s="11"/>
    </row>
    <row r="89" spans="2:22" ht="12.75" hidden="1" x14ac:dyDescent="0.2">
      <c r="B89" s="11"/>
      <c r="C89" s="11"/>
      <c r="D89" s="11"/>
      <c r="E89" s="11"/>
      <c r="F89" s="11"/>
      <c r="G89" s="11"/>
      <c r="H89" s="11"/>
      <c r="I89" s="11"/>
      <c r="J89" s="11"/>
      <c r="K89" s="11"/>
      <c r="L89" s="11"/>
      <c r="M89" s="11"/>
      <c r="N89" s="11"/>
      <c r="O89" s="11"/>
      <c r="P89" s="11"/>
      <c r="Q89" s="11"/>
      <c r="R89" s="11"/>
      <c r="S89" s="11"/>
      <c r="T89" s="11"/>
      <c r="U89" s="11"/>
      <c r="V89" s="11"/>
    </row>
    <row r="90" spans="2:22" ht="12.75" hidden="1" x14ac:dyDescent="0.2">
      <c r="B90" s="11"/>
      <c r="C90" s="11"/>
      <c r="D90" s="11"/>
      <c r="E90" s="11"/>
      <c r="F90" s="11"/>
      <c r="G90" s="11"/>
      <c r="H90" s="11"/>
      <c r="I90" s="11"/>
      <c r="J90" s="11"/>
      <c r="K90" s="11"/>
      <c r="L90" s="11"/>
      <c r="M90" s="11"/>
      <c r="N90" s="11"/>
      <c r="O90" s="11"/>
      <c r="P90" s="11"/>
      <c r="Q90" s="11"/>
      <c r="R90" s="11"/>
      <c r="S90" s="11"/>
      <c r="T90" s="11"/>
      <c r="U90" s="11"/>
      <c r="V90" s="11"/>
    </row>
    <row r="91" spans="2:22" ht="12.75" hidden="1" x14ac:dyDescent="0.2">
      <c r="B91" s="11"/>
      <c r="C91" s="11"/>
      <c r="D91" s="11"/>
      <c r="E91" s="11"/>
      <c r="F91" s="11"/>
      <c r="G91" s="11"/>
      <c r="H91" s="11"/>
      <c r="I91" s="11"/>
      <c r="J91" s="11"/>
      <c r="K91" s="11"/>
      <c r="L91" s="11"/>
      <c r="M91" s="11"/>
      <c r="N91" s="11"/>
      <c r="O91" s="11"/>
      <c r="P91" s="11"/>
      <c r="Q91" s="11"/>
      <c r="R91" s="11"/>
      <c r="S91" s="11"/>
      <c r="T91" s="11"/>
      <c r="U91" s="11"/>
      <c r="V91" s="11"/>
    </row>
    <row r="92" spans="2:22" ht="12.75" hidden="1" x14ac:dyDescent="0.2">
      <c r="B92" s="11"/>
      <c r="C92" s="11"/>
      <c r="D92" s="11"/>
      <c r="E92" s="11"/>
      <c r="F92" s="11"/>
      <c r="G92" s="11"/>
      <c r="H92" s="11"/>
      <c r="I92" s="11"/>
      <c r="J92" s="11"/>
      <c r="K92" s="11"/>
      <c r="L92" s="11"/>
      <c r="M92" s="11"/>
      <c r="N92" s="11"/>
      <c r="O92" s="11"/>
      <c r="P92" s="11"/>
      <c r="Q92" s="11"/>
      <c r="R92" s="11"/>
      <c r="S92" s="11"/>
      <c r="T92" s="11"/>
      <c r="U92" s="11"/>
      <c r="V92" s="11"/>
    </row>
    <row r="93" spans="2:22" ht="12.75" hidden="1" x14ac:dyDescent="0.2">
      <c r="B93" s="11"/>
      <c r="C93" s="11"/>
      <c r="D93" s="11"/>
      <c r="E93" s="11"/>
      <c r="F93" s="11"/>
      <c r="G93" s="11"/>
      <c r="H93" s="11"/>
      <c r="I93" s="11"/>
      <c r="J93" s="11"/>
      <c r="K93" s="11"/>
      <c r="L93" s="11"/>
      <c r="M93" s="11"/>
      <c r="N93" s="11"/>
      <c r="O93" s="11"/>
      <c r="P93" s="11"/>
      <c r="Q93" s="11"/>
      <c r="R93" s="11"/>
      <c r="S93" s="11"/>
      <c r="T93" s="11"/>
      <c r="U93" s="11"/>
      <c r="V93" s="11"/>
    </row>
    <row r="94" spans="2:22" ht="12.75" hidden="1" x14ac:dyDescent="0.2">
      <c r="B94" s="11"/>
      <c r="C94" s="11"/>
      <c r="D94" s="11"/>
      <c r="E94" s="11"/>
      <c r="F94" s="11"/>
      <c r="G94" s="11"/>
      <c r="H94" s="11"/>
      <c r="I94" s="11"/>
      <c r="J94" s="11"/>
      <c r="K94" s="11"/>
      <c r="L94" s="11"/>
      <c r="M94" s="11"/>
      <c r="N94" s="11"/>
      <c r="O94" s="11"/>
      <c r="P94" s="11"/>
      <c r="Q94" s="11"/>
      <c r="R94" s="11"/>
      <c r="S94" s="11"/>
      <c r="T94" s="11"/>
      <c r="U94" s="11"/>
      <c r="V94" s="11"/>
    </row>
    <row r="95" spans="2:22" ht="12.75" x14ac:dyDescent="0.2">
      <c r="B95" s="11"/>
      <c r="C95" s="11"/>
      <c r="D95" s="11"/>
      <c r="E95" s="11"/>
      <c r="F95" s="11"/>
      <c r="G95" s="11"/>
      <c r="H95" s="11"/>
      <c r="I95" s="11"/>
      <c r="J95" s="11"/>
      <c r="K95" s="11"/>
      <c r="L95" s="11"/>
      <c r="M95" s="11"/>
      <c r="N95" s="11"/>
      <c r="O95" s="11"/>
      <c r="P95" s="11"/>
      <c r="Q95" s="11"/>
      <c r="R95" s="11"/>
      <c r="S95" s="11"/>
      <c r="T95" s="11"/>
      <c r="U95" s="11"/>
      <c r="V95" s="11"/>
    </row>
    <row r="96" spans="2:22" ht="12.75" hidden="1" x14ac:dyDescent="0.2">
      <c r="B96" s="11"/>
      <c r="C96" s="11"/>
      <c r="D96" s="11"/>
      <c r="E96" s="11"/>
      <c r="F96" s="11"/>
      <c r="G96" s="11"/>
      <c r="H96" s="11"/>
      <c r="I96" s="11"/>
      <c r="J96" s="11"/>
      <c r="K96" s="11"/>
      <c r="L96" s="11"/>
      <c r="M96" s="11"/>
      <c r="N96" s="11"/>
      <c r="O96" s="11"/>
      <c r="P96" s="11"/>
      <c r="Q96" s="11"/>
      <c r="R96" s="11"/>
      <c r="S96" s="11"/>
      <c r="T96" s="11"/>
      <c r="U96" s="11"/>
      <c r="V96" s="11"/>
    </row>
    <row r="97" spans="2:22" ht="12.75" hidden="1" x14ac:dyDescent="0.2">
      <c r="B97" s="11"/>
      <c r="C97" s="11"/>
      <c r="D97" s="11"/>
      <c r="E97" s="11"/>
      <c r="F97" s="11"/>
      <c r="G97" s="11"/>
      <c r="H97" s="11"/>
      <c r="I97" s="11"/>
      <c r="J97" s="11"/>
      <c r="K97" s="11"/>
      <c r="L97" s="11"/>
      <c r="M97" s="11"/>
      <c r="N97" s="11"/>
      <c r="O97" s="11"/>
      <c r="P97" s="11"/>
      <c r="Q97" s="11"/>
      <c r="R97" s="11"/>
      <c r="S97" s="11"/>
      <c r="T97" s="11"/>
      <c r="U97" s="11"/>
      <c r="V97" s="11"/>
    </row>
    <row r="98" spans="2:22" ht="12.75" hidden="1" x14ac:dyDescent="0.2">
      <c r="B98" s="11"/>
      <c r="C98" s="11"/>
      <c r="D98" s="11"/>
      <c r="E98" s="11"/>
      <c r="F98" s="11"/>
      <c r="G98" s="11"/>
      <c r="H98" s="11"/>
      <c r="I98" s="11"/>
      <c r="J98" s="11"/>
      <c r="K98" s="11"/>
      <c r="L98" s="11"/>
      <c r="M98" s="11"/>
      <c r="N98" s="11"/>
      <c r="O98" s="11"/>
      <c r="P98" s="11"/>
      <c r="Q98" s="11"/>
      <c r="R98" s="11"/>
      <c r="S98" s="11"/>
      <c r="T98" s="11"/>
      <c r="U98" s="11"/>
      <c r="V98" s="11"/>
    </row>
    <row r="99" spans="2:22" ht="12.75" hidden="1" x14ac:dyDescent="0.2">
      <c r="B99" s="11"/>
      <c r="C99" s="11"/>
      <c r="D99" s="11"/>
      <c r="E99" s="11"/>
      <c r="F99" s="11"/>
      <c r="G99" s="11"/>
      <c r="H99" s="11"/>
      <c r="I99" s="11"/>
      <c r="J99" s="11"/>
      <c r="K99" s="11"/>
      <c r="L99" s="11"/>
      <c r="M99" s="11"/>
      <c r="N99" s="11"/>
      <c r="O99" s="11"/>
      <c r="P99" s="11"/>
      <c r="Q99" s="11"/>
      <c r="R99" s="11"/>
      <c r="S99" s="11"/>
      <c r="T99" s="11"/>
      <c r="U99" s="11"/>
      <c r="V99" s="11"/>
    </row>
    <row r="100" spans="2:22" ht="12.75" hidden="1" x14ac:dyDescent="0.2">
      <c r="B100" s="11"/>
      <c r="C100" s="11"/>
      <c r="D100" s="11"/>
      <c r="E100" s="11"/>
      <c r="F100" s="11"/>
      <c r="G100" s="11"/>
      <c r="H100" s="11"/>
      <c r="I100" s="11"/>
      <c r="J100" s="11"/>
      <c r="K100" s="11"/>
      <c r="L100" s="11"/>
      <c r="M100" s="11"/>
      <c r="N100" s="11"/>
      <c r="O100" s="11"/>
      <c r="P100" s="11"/>
      <c r="Q100" s="11"/>
      <c r="R100" s="11"/>
      <c r="S100" s="11"/>
      <c r="T100" s="11"/>
      <c r="U100" s="11"/>
      <c r="V100" s="11"/>
    </row>
    <row r="101" spans="2:22" ht="12.75" hidden="1" x14ac:dyDescent="0.2">
      <c r="B101" s="11"/>
      <c r="C101" s="11"/>
      <c r="D101" s="11"/>
      <c r="E101" s="11"/>
      <c r="F101" s="11"/>
      <c r="G101" s="11"/>
      <c r="H101" s="11"/>
      <c r="I101" s="11"/>
      <c r="J101" s="11"/>
      <c r="K101" s="11"/>
      <c r="L101" s="11"/>
      <c r="M101" s="11"/>
      <c r="N101" s="11"/>
      <c r="O101" s="11"/>
      <c r="P101" s="11"/>
      <c r="Q101" s="11"/>
      <c r="R101" s="11"/>
      <c r="S101" s="11"/>
      <c r="T101" s="11"/>
      <c r="U101" s="11"/>
      <c r="V101" s="11"/>
    </row>
    <row r="102" spans="2:22" ht="12.75" hidden="1" x14ac:dyDescent="0.2">
      <c r="B102" s="11"/>
      <c r="C102" s="11"/>
      <c r="D102" s="11"/>
      <c r="E102" s="11"/>
      <c r="F102" s="11"/>
      <c r="G102" s="11"/>
      <c r="H102" s="11"/>
      <c r="I102" s="11"/>
      <c r="J102" s="11"/>
      <c r="K102" s="11"/>
      <c r="L102" s="11"/>
      <c r="M102" s="11"/>
      <c r="N102" s="11"/>
      <c r="O102" s="11"/>
      <c r="P102" s="11"/>
      <c r="Q102" s="11"/>
      <c r="R102" s="11"/>
      <c r="S102" s="11"/>
      <c r="T102" s="11"/>
      <c r="U102" s="11"/>
      <c r="V102" s="11"/>
    </row>
    <row r="103" spans="2:22" ht="12.75" hidden="1" x14ac:dyDescent="0.2">
      <c r="B103" s="11"/>
      <c r="C103" s="11"/>
      <c r="D103" s="11"/>
      <c r="E103" s="11"/>
      <c r="F103" s="11"/>
      <c r="G103" s="11"/>
      <c r="H103" s="11"/>
      <c r="I103" s="11"/>
      <c r="J103" s="11"/>
      <c r="K103" s="11"/>
      <c r="L103" s="11"/>
      <c r="M103" s="11"/>
      <c r="N103" s="11"/>
      <c r="O103" s="11"/>
      <c r="P103" s="11"/>
      <c r="Q103" s="11"/>
      <c r="R103" s="11"/>
      <c r="S103" s="11"/>
      <c r="T103" s="11"/>
      <c r="U103" s="11"/>
      <c r="V103" s="11"/>
    </row>
    <row r="104" spans="2:22" ht="12.75" hidden="1" x14ac:dyDescent="0.2">
      <c r="B104" s="11"/>
      <c r="C104" s="11"/>
      <c r="D104" s="11"/>
      <c r="E104" s="11"/>
      <c r="F104" s="11"/>
      <c r="G104" s="11"/>
      <c r="H104" s="11"/>
      <c r="I104" s="11"/>
      <c r="J104" s="11"/>
      <c r="K104" s="11"/>
      <c r="L104" s="11"/>
      <c r="M104" s="11"/>
      <c r="N104" s="11"/>
      <c r="O104" s="11"/>
      <c r="P104" s="11"/>
      <c r="Q104" s="11"/>
      <c r="R104" s="11"/>
      <c r="S104" s="11"/>
      <c r="T104" s="11"/>
      <c r="U104" s="11"/>
      <c r="V104" s="11"/>
    </row>
    <row r="105" spans="2:22" ht="12.75" hidden="1" x14ac:dyDescent="0.2">
      <c r="B105" s="11"/>
      <c r="C105" s="11"/>
      <c r="D105" s="11"/>
      <c r="E105" s="11"/>
      <c r="F105" s="11"/>
      <c r="G105" s="11"/>
      <c r="H105" s="11"/>
      <c r="I105" s="11"/>
      <c r="J105" s="11"/>
      <c r="K105" s="11"/>
      <c r="L105" s="11"/>
      <c r="M105" s="11"/>
      <c r="N105" s="11"/>
      <c r="O105" s="11"/>
      <c r="P105" s="11"/>
      <c r="Q105" s="11"/>
      <c r="R105" s="11"/>
      <c r="S105" s="11"/>
      <c r="T105" s="11"/>
      <c r="U105" s="11"/>
      <c r="V105" s="11"/>
    </row>
    <row r="106" spans="2:22" ht="12.75" hidden="1" x14ac:dyDescent="0.2">
      <c r="B106" s="11"/>
      <c r="C106" s="11"/>
      <c r="D106" s="11"/>
      <c r="E106" s="11"/>
      <c r="F106" s="11"/>
      <c r="G106" s="11"/>
      <c r="H106" s="11"/>
      <c r="I106" s="11"/>
      <c r="J106" s="11"/>
      <c r="K106" s="11"/>
      <c r="L106" s="11"/>
      <c r="M106" s="11"/>
      <c r="N106" s="11"/>
      <c r="O106" s="11"/>
      <c r="P106" s="11"/>
      <c r="Q106" s="11"/>
      <c r="R106" s="11"/>
      <c r="S106" s="11"/>
      <c r="T106" s="11"/>
      <c r="U106" s="11"/>
      <c r="V106" s="11"/>
    </row>
    <row r="107" spans="2:22" ht="13.15" hidden="1" customHeight="1" x14ac:dyDescent="0.2"/>
    <row r="108" spans="2:22" ht="13.15" hidden="1" customHeight="1" x14ac:dyDescent="0.2"/>
    <row r="109" spans="2:22" ht="13.15" hidden="1" customHeight="1" x14ac:dyDescent="0.2"/>
  </sheetData>
  <sheetProtection algorithmName="SHA-512" hashValue="YDzxPeQWj+6Y1tRaDZeuhkd4ZJ2pzutdq7jYiqJpqGCpNR2sYsYf3lSEdu8izDQrFCGXH6BXfPGRRDfHSdyWDA==" saltValue="3DgDZQPSmn7IW9RU51mmAA==" spinCount="100000" sheet="1" selectLockedCells="1"/>
  <mergeCells count="6">
    <mergeCell ref="A2:C2"/>
    <mergeCell ref="B4:C4"/>
    <mergeCell ref="B16:C16"/>
    <mergeCell ref="B21:C21"/>
    <mergeCell ref="B31:D31"/>
    <mergeCell ref="B6:C6"/>
  </mergeCells>
  <dataValidations count="1">
    <dataValidation type="whole" allowBlank="1" showInputMessage="1" showErrorMessage="1" errorTitle="Input Error" error="Enter a value without decimals" sqref="C10:C11" xr:uid="{769F0899-1E61-4CC2-B10C-5BE7DEB68D9C}">
      <formula1>0</formula1>
      <formula2>99999999</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894AC56-74CC-4DF3-BE0A-84F483785442}">
          <x14:formula1>
            <xm:f>'LookUp List'!$A$1:$A$2</xm:f>
          </x14:formula1>
          <xm:sqref>C12</xm:sqref>
        </x14:dataValidation>
        <x14:dataValidation type="list" allowBlank="1" showInputMessage="1" showErrorMessage="1" xr:uid="{DDF509B7-51DA-4572-BF4F-A3AD2FFCA900}">
          <x14:formula1>
            <xm:f>'LookUp List'!$B$1:$B$2</xm:f>
          </x14:formula1>
          <xm:sqref>C14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W121"/>
  <sheetViews>
    <sheetView showGridLines="0" showRowColHeaders="0" topLeftCell="A13" workbookViewId="0">
      <selection activeCell="C14" sqref="C14"/>
    </sheetView>
  </sheetViews>
  <sheetFormatPr defaultColWidth="0" defaultRowHeight="12.75" zeroHeight="1" x14ac:dyDescent="0.2"/>
  <cols>
    <col min="1" max="1" width="1.7109375" customWidth="1"/>
    <col min="2" max="2" width="55.7109375" customWidth="1"/>
    <col min="3" max="3" width="13.28515625" customWidth="1"/>
    <col min="4" max="4" width="61.7109375" customWidth="1"/>
    <col min="5" max="5" width="12.28515625" hidden="1" customWidth="1"/>
    <col min="6" max="6" width="13.140625" hidden="1" customWidth="1"/>
    <col min="7" max="22" width="9.140625" hidden="1" customWidth="1"/>
    <col min="23" max="23" width="0" hidden="1" customWidth="1"/>
    <col min="24" max="16384" width="9.140625" hidden="1"/>
  </cols>
  <sheetData>
    <row r="1" spans="1:23" ht="46.9" customHeight="1" x14ac:dyDescent="0.2"/>
    <row r="2" spans="1:23" ht="42.75" customHeight="1" x14ac:dyDescent="0.3">
      <c r="A2" s="279" t="s">
        <v>227</v>
      </c>
      <c r="B2" s="279"/>
      <c r="C2" s="279"/>
      <c r="D2" s="116"/>
      <c r="E2" s="10"/>
      <c r="F2" s="10"/>
      <c r="G2" s="11"/>
      <c r="H2" s="11"/>
      <c r="I2" s="11"/>
      <c r="J2" s="11"/>
      <c r="K2" s="11"/>
      <c r="L2" s="11"/>
      <c r="M2" s="11"/>
      <c r="N2" s="11"/>
      <c r="O2" s="11"/>
      <c r="P2" s="11"/>
      <c r="Q2" s="11"/>
      <c r="R2" s="11"/>
      <c r="S2" s="11"/>
      <c r="T2" s="11"/>
      <c r="U2" s="11"/>
      <c r="V2" s="11"/>
      <c r="W2" s="12">
        <v>0.2</v>
      </c>
    </row>
    <row r="3" spans="1:23" x14ac:dyDescent="0.2">
      <c r="A3" s="101"/>
      <c r="B3" s="102"/>
      <c r="C3" s="103"/>
      <c r="D3" s="103"/>
      <c r="E3" s="11"/>
      <c r="F3" s="11"/>
      <c r="G3" s="11"/>
      <c r="H3" s="11"/>
      <c r="I3" s="11"/>
      <c r="J3" s="11"/>
      <c r="K3" s="11"/>
      <c r="L3" s="11"/>
      <c r="M3" s="11"/>
      <c r="N3" s="11"/>
      <c r="O3" s="11"/>
      <c r="P3" s="11"/>
      <c r="Q3" s="11"/>
      <c r="R3" s="11"/>
      <c r="S3" s="11"/>
      <c r="T3" s="11"/>
      <c r="U3" s="11"/>
      <c r="V3" s="11"/>
      <c r="W3" s="12">
        <v>0.8</v>
      </c>
    </row>
    <row r="4" spans="1:23" ht="15.75" x14ac:dyDescent="0.25">
      <c r="A4" s="101"/>
      <c r="B4" s="280" t="s">
        <v>139</v>
      </c>
      <c r="C4" s="280"/>
      <c r="D4" s="117"/>
      <c r="E4" s="13"/>
      <c r="F4" s="14"/>
      <c r="G4" s="11"/>
      <c r="H4" s="11"/>
      <c r="I4" s="11"/>
      <c r="J4" s="11"/>
      <c r="K4" s="11"/>
      <c r="L4" s="11"/>
      <c r="M4" s="11"/>
      <c r="N4" s="11"/>
      <c r="O4" s="11"/>
      <c r="P4" s="11"/>
      <c r="Q4" s="11"/>
      <c r="R4" s="11"/>
      <c r="S4" s="11"/>
      <c r="T4" s="11"/>
      <c r="U4" s="11"/>
      <c r="V4" s="11"/>
      <c r="W4" s="12">
        <v>1</v>
      </c>
    </row>
    <row r="5" spans="1:23" ht="15.75" x14ac:dyDescent="0.25">
      <c r="A5" s="101"/>
      <c r="B5" s="118"/>
      <c r="C5" s="118"/>
      <c r="D5" s="119" t="s">
        <v>117</v>
      </c>
      <c r="F5" s="14"/>
      <c r="G5" s="11"/>
      <c r="H5" s="11"/>
      <c r="I5" s="11"/>
      <c r="J5" s="11"/>
      <c r="K5" s="11"/>
      <c r="L5" s="11"/>
      <c r="M5" s="11"/>
      <c r="N5" s="11"/>
      <c r="O5" s="11"/>
      <c r="P5" s="11"/>
      <c r="Q5" s="11"/>
      <c r="R5" s="11"/>
      <c r="S5" s="11"/>
      <c r="T5" s="11"/>
      <c r="U5" s="11"/>
      <c r="V5" s="11"/>
      <c r="W5" s="12"/>
    </row>
    <row r="6" spans="1:23" x14ac:dyDescent="0.2">
      <c r="A6" s="101"/>
      <c r="B6" s="239" t="s">
        <v>140</v>
      </c>
      <c r="C6" s="240"/>
      <c r="D6" s="109"/>
      <c r="E6" s="17"/>
      <c r="F6" s="16"/>
      <c r="G6" s="11"/>
      <c r="H6" s="11"/>
      <c r="I6" s="11"/>
      <c r="J6" s="11"/>
      <c r="K6" s="11"/>
      <c r="L6" s="11"/>
      <c r="M6" s="11"/>
      <c r="N6" s="11"/>
      <c r="O6" s="11"/>
      <c r="P6" s="11"/>
      <c r="Q6" s="11"/>
      <c r="R6" s="11"/>
      <c r="S6" s="11"/>
      <c r="T6" s="11"/>
      <c r="U6" s="11"/>
      <c r="V6" s="11"/>
    </row>
    <row r="7" spans="1:23" x14ac:dyDescent="0.2">
      <c r="A7" s="101"/>
      <c r="B7" s="241" t="s">
        <v>141</v>
      </c>
      <c r="C7" s="240"/>
      <c r="D7" s="106"/>
      <c r="E7" s="17"/>
      <c r="F7" s="16"/>
      <c r="G7" s="11"/>
      <c r="H7" s="11"/>
      <c r="I7" s="11"/>
      <c r="J7" s="11"/>
      <c r="K7" s="11"/>
      <c r="L7" s="11"/>
      <c r="M7" s="11"/>
      <c r="N7" s="11"/>
      <c r="O7" s="11"/>
      <c r="P7" s="11"/>
      <c r="Q7" s="11"/>
      <c r="R7" s="11"/>
      <c r="S7" s="11"/>
      <c r="T7" s="11"/>
      <c r="U7" s="11"/>
      <c r="V7" s="11"/>
    </row>
    <row r="8" spans="1:23" ht="13.5" thickBot="1" x14ac:dyDescent="0.25">
      <c r="A8" s="101"/>
      <c r="B8" s="124" t="s">
        <v>142</v>
      </c>
      <c r="C8" s="242">
        <f>C6+C7</f>
        <v>0</v>
      </c>
      <c r="D8" s="106"/>
      <c r="E8" s="16"/>
      <c r="F8" s="16"/>
      <c r="G8" s="11"/>
      <c r="H8" s="11"/>
      <c r="I8" s="11"/>
      <c r="J8" s="11"/>
      <c r="K8" s="11"/>
      <c r="L8" s="11"/>
      <c r="M8" s="11"/>
      <c r="N8" s="11"/>
      <c r="O8" s="11"/>
      <c r="P8" s="11"/>
      <c r="Q8" s="11"/>
      <c r="R8" s="11"/>
      <c r="S8" s="11"/>
      <c r="T8" s="11"/>
      <c r="U8" s="11"/>
      <c r="V8" s="11"/>
    </row>
    <row r="9" spans="1:23" x14ac:dyDescent="0.2">
      <c r="A9" s="101"/>
      <c r="B9" s="109"/>
      <c r="C9" s="243"/>
      <c r="D9" s="106"/>
      <c r="E9" s="16"/>
      <c r="F9" s="16"/>
      <c r="G9" s="11"/>
      <c r="H9" s="11"/>
      <c r="I9" s="11"/>
      <c r="J9" s="11"/>
      <c r="K9" s="11"/>
      <c r="L9" s="11"/>
      <c r="M9" s="11"/>
      <c r="N9" s="11"/>
      <c r="O9" s="11"/>
      <c r="P9" s="11"/>
      <c r="Q9" s="11"/>
      <c r="R9" s="11"/>
      <c r="S9" s="11"/>
      <c r="T9" s="11"/>
      <c r="U9" s="11"/>
      <c r="V9" s="11"/>
    </row>
    <row r="10" spans="1:23" x14ac:dyDescent="0.2">
      <c r="A10" s="101"/>
      <c r="B10" s="244" t="s">
        <v>143</v>
      </c>
      <c r="C10" s="245"/>
      <c r="D10" s="107"/>
      <c r="E10" s="18"/>
      <c r="F10" s="16"/>
      <c r="G10" s="11"/>
      <c r="H10" s="11"/>
      <c r="I10" s="11"/>
      <c r="J10" s="11"/>
      <c r="K10" s="11"/>
      <c r="L10" s="11"/>
      <c r="M10" s="11"/>
      <c r="N10" s="11"/>
      <c r="O10" s="11"/>
      <c r="P10" s="11"/>
      <c r="Q10" s="11"/>
      <c r="R10" s="11"/>
      <c r="S10" s="11"/>
      <c r="T10" s="11"/>
      <c r="U10" s="11"/>
      <c r="V10" s="11"/>
    </row>
    <row r="11" spans="1:23" x14ac:dyDescent="0.2">
      <c r="A11" s="101"/>
      <c r="B11" s="101"/>
      <c r="C11" s="120"/>
      <c r="D11" s="106"/>
      <c r="E11" s="18"/>
      <c r="F11" s="16"/>
      <c r="G11" s="11"/>
      <c r="H11" s="11"/>
      <c r="I11" s="11"/>
      <c r="J11" s="11"/>
      <c r="K11" s="11"/>
      <c r="L11" s="11"/>
      <c r="M11" s="11"/>
      <c r="N11" s="11"/>
      <c r="O11" s="11"/>
      <c r="P11" s="11"/>
      <c r="Q11" s="11"/>
      <c r="R11" s="11"/>
      <c r="S11" s="11"/>
      <c r="T11" s="11"/>
      <c r="U11" s="11"/>
      <c r="V11" s="11"/>
    </row>
    <row r="12" spans="1:23" x14ac:dyDescent="0.2">
      <c r="A12" s="101"/>
      <c r="B12" s="286" t="s">
        <v>144</v>
      </c>
      <c r="C12" s="287"/>
      <c r="D12" s="109"/>
      <c r="E12" s="18"/>
      <c r="F12" s="16"/>
      <c r="G12" s="11"/>
      <c r="H12" s="11"/>
      <c r="I12" s="11"/>
      <c r="J12" s="11"/>
      <c r="K12" s="11"/>
      <c r="L12" s="11"/>
      <c r="M12" s="11"/>
      <c r="N12" s="11"/>
      <c r="O12" s="11"/>
      <c r="P12" s="11"/>
      <c r="Q12" s="11"/>
      <c r="R12" s="11"/>
      <c r="S12" s="11"/>
      <c r="T12" s="11"/>
      <c r="U12" s="11"/>
      <c r="V12" s="11"/>
    </row>
    <row r="13" spans="1:23" x14ac:dyDescent="0.2">
      <c r="A13" s="101"/>
      <c r="B13" s="241" t="s">
        <v>145</v>
      </c>
      <c r="C13" s="246"/>
      <c r="D13" s="109"/>
      <c r="E13" s="18"/>
      <c r="F13" s="16"/>
      <c r="G13" s="11"/>
      <c r="H13" s="11"/>
      <c r="I13" s="11"/>
      <c r="J13" s="11"/>
      <c r="K13" s="11"/>
      <c r="L13" s="11"/>
      <c r="M13" s="11"/>
      <c r="N13" s="11"/>
      <c r="O13" s="11"/>
      <c r="P13" s="11"/>
      <c r="Q13" s="11"/>
      <c r="R13" s="11"/>
      <c r="S13" s="11"/>
      <c r="T13" s="11"/>
      <c r="U13" s="11"/>
      <c r="V13" s="11"/>
    </row>
    <row r="14" spans="1:23" x14ac:dyDescent="0.2">
      <c r="A14" s="101"/>
      <c r="B14" s="241" t="s">
        <v>146</v>
      </c>
      <c r="C14" s="246"/>
      <c r="D14" s="109"/>
      <c r="E14" s="18"/>
      <c r="F14" s="16"/>
      <c r="G14" s="11"/>
      <c r="H14" s="11"/>
      <c r="I14" s="11"/>
      <c r="J14" s="11"/>
      <c r="K14" s="11"/>
      <c r="L14" s="11"/>
      <c r="M14" s="11"/>
      <c r="N14" s="11"/>
      <c r="O14" s="11"/>
      <c r="P14" s="11"/>
      <c r="Q14" s="11"/>
      <c r="R14" s="11"/>
      <c r="S14" s="11"/>
      <c r="T14" s="11"/>
      <c r="U14" s="11"/>
      <c r="V14" s="11"/>
    </row>
    <row r="15" spans="1:23" x14ac:dyDescent="0.2">
      <c r="A15" s="101"/>
      <c r="B15" s="241" t="s">
        <v>147</v>
      </c>
      <c r="C15" s="246"/>
      <c r="D15" s="109"/>
      <c r="E15" s="18"/>
      <c r="F15" s="16"/>
      <c r="G15" s="11"/>
      <c r="H15" s="11"/>
      <c r="I15" s="11"/>
      <c r="J15" s="11"/>
      <c r="K15" s="11"/>
      <c r="L15" s="11"/>
      <c r="M15" s="11"/>
      <c r="N15" s="11"/>
      <c r="O15" s="11"/>
      <c r="P15" s="11"/>
      <c r="Q15" s="11"/>
      <c r="R15" s="11"/>
      <c r="S15" s="11"/>
      <c r="T15" s="11"/>
      <c r="U15" s="11"/>
      <c r="V15" s="11"/>
    </row>
    <row r="16" spans="1:23" x14ac:dyDescent="0.2">
      <c r="A16" s="101"/>
      <c r="B16" s="241" t="s">
        <v>148</v>
      </c>
      <c r="C16" s="247">
        <f>C13+C14+C15</f>
        <v>0</v>
      </c>
      <c r="D16" s="109"/>
      <c r="E16" s="18"/>
      <c r="F16" s="16"/>
      <c r="G16" s="11"/>
      <c r="H16" s="11"/>
      <c r="I16" s="11"/>
      <c r="J16" s="11"/>
      <c r="K16" s="11"/>
      <c r="L16" s="11"/>
      <c r="M16" s="11"/>
      <c r="N16" s="11"/>
      <c r="O16" s="11"/>
      <c r="P16" s="11"/>
      <c r="Q16" s="11"/>
      <c r="R16" s="11"/>
      <c r="S16" s="11"/>
      <c r="T16" s="11"/>
      <c r="U16" s="11"/>
      <c r="V16" s="11"/>
    </row>
    <row r="17" spans="1:22" x14ac:dyDescent="0.2">
      <c r="A17" s="101"/>
      <c r="B17" s="241" t="s">
        <v>149</v>
      </c>
      <c r="C17" s="176"/>
      <c r="D17" s="115" t="s">
        <v>150</v>
      </c>
      <c r="E17" s="16"/>
      <c r="F17" s="16"/>
      <c r="G17" s="11"/>
      <c r="H17" s="11"/>
      <c r="I17" s="11"/>
      <c r="J17" s="11"/>
      <c r="K17" s="11"/>
      <c r="L17" s="11"/>
      <c r="M17" s="11"/>
      <c r="N17" s="11"/>
      <c r="O17" s="11"/>
      <c r="P17" s="11"/>
      <c r="Q17" s="11"/>
      <c r="R17" s="11"/>
      <c r="S17" s="11"/>
      <c r="T17" s="11"/>
      <c r="U17" s="11"/>
      <c r="V17" s="11"/>
    </row>
    <row r="18" spans="1:22" x14ac:dyDescent="0.2">
      <c r="A18" s="101"/>
      <c r="B18" s="241" t="s">
        <v>151</v>
      </c>
      <c r="C18" s="248"/>
      <c r="D18" s="128"/>
      <c r="E18" s="16"/>
      <c r="F18" s="16"/>
      <c r="G18" s="11"/>
      <c r="H18" s="11"/>
      <c r="I18" s="11"/>
      <c r="J18" s="11"/>
      <c r="K18" s="11"/>
      <c r="L18" s="11"/>
      <c r="M18" s="11"/>
      <c r="N18" s="11"/>
      <c r="O18" s="11"/>
      <c r="P18" s="11"/>
      <c r="Q18" s="11"/>
      <c r="R18" s="11"/>
      <c r="S18" s="11"/>
      <c r="T18" s="11"/>
      <c r="U18" s="11"/>
      <c r="V18" s="11"/>
    </row>
    <row r="19" spans="1:22" x14ac:dyDescent="0.2">
      <c r="A19" s="101"/>
      <c r="B19" s="241" t="s">
        <v>152</v>
      </c>
      <c r="C19" s="247">
        <f>(C16*C17/100)-C18</f>
        <v>0</v>
      </c>
      <c r="D19" s="123" t="s">
        <v>153</v>
      </c>
      <c r="E19" s="19"/>
      <c r="F19" s="16"/>
      <c r="G19" s="11"/>
      <c r="H19" s="11"/>
      <c r="I19" s="11"/>
      <c r="J19" s="11"/>
      <c r="K19" s="11"/>
      <c r="L19" s="11"/>
      <c r="M19" s="11"/>
      <c r="N19" s="11"/>
      <c r="O19" s="11"/>
      <c r="P19" s="11"/>
      <c r="Q19" s="11"/>
      <c r="R19" s="11"/>
      <c r="S19" s="11"/>
      <c r="T19" s="11"/>
      <c r="U19" s="11"/>
      <c r="V19" s="11"/>
    </row>
    <row r="20" spans="1:22" x14ac:dyDescent="0.2">
      <c r="A20" s="101"/>
      <c r="B20" s="241" t="s">
        <v>154</v>
      </c>
      <c r="C20" s="249">
        <f>C10</f>
        <v>0</v>
      </c>
      <c r="D20" s="129"/>
      <c r="E20" s="16"/>
      <c r="F20" s="16"/>
      <c r="G20" s="11"/>
      <c r="H20" s="11"/>
      <c r="I20" s="11"/>
      <c r="J20" s="11"/>
      <c r="K20" s="11"/>
      <c r="L20" s="11"/>
      <c r="M20" s="11"/>
      <c r="N20" s="11"/>
      <c r="O20" s="11"/>
      <c r="P20" s="11"/>
      <c r="Q20" s="11"/>
      <c r="R20" s="11"/>
      <c r="S20" s="11"/>
      <c r="T20" s="11"/>
      <c r="U20" s="11"/>
      <c r="V20" s="11"/>
    </row>
    <row r="21" spans="1:22" x14ac:dyDescent="0.2">
      <c r="A21" s="101"/>
      <c r="B21" s="241" t="s">
        <v>155</v>
      </c>
      <c r="C21" s="250">
        <f>C22</f>
        <v>0</v>
      </c>
      <c r="D21" s="130" t="s">
        <v>228</v>
      </c>
      <c r="E21" s="16"/>
      <c r="F21" s="16"/>
      <c r="G21" s="11"/>
      <c r="H21" s="11"/>
      <c r="I21" s="11"/>
      <c r="J21" s="11"/>
      <c r="K21" s="11"/>
      <c r="L21" s="11"/>
      <c r="M21" s="11"/>
      <c r="N21" s="11"/>
      <c r="O21" s="11"/>
      <c r="P21" s="11"/>
      <c r="Q21" s="11"/>
      <c r="R21" s="11"/>
      <c r="S21" s="11"/>
      <c r="T21" s="11"/>
      <c r="U21" s="11"/>
      <c r="V21" s="11"/>
    </row>
    <row r="22" spans="1:22" ht="13.5" thickBot="1" x14ac:dyDescent="0.25">
      <c r="A22" s="101"/>
      <c r="B22" s="124" t="s">
        <v>129</v>
      </c>
      <c r="C22" s="125">
        <f>C19*C20</f>
        <v>0</v>
      </c>
      <c r="D22" s="110"/>
      <c r="E22" s="16"/>
      <c r="F22" s="16"/>
      <c r="G22" s="11"/>
      <c r="H22" s="11"/>
      <c r="I22" s="11"/>
      <c r="J22" s="11"/>
      <c r="K22" s="11"/>
      <c r="L22" s="11"/>
      <c r="M22" s="11"/>
      <c r="N22" s="11"/>
      <c r="O22" s="11"/>
      <c r="P22" s="11"/>
      <c r="Q22" s="11"/>
      <c r="R22" s="11"/>
      <c r="S22" s="11"/>
      <c r="T22" s="11"/>
      <c r="U22" s="11"/>
      <c r="V22" s="11"/>
    </row>
    <row r="23" spans="1:22" x14ac:dyDescent="0.2">
      <c r="A23" s="101"/>
      <c r="B23" s="121"/>
      <c r="C23" s="122"/>
      <c r="D23" s="110"/>
      <c r="E23" s="16"/>
      <c r="F23" s="16"/>
      <c r="G23" s="11"/>
      <c r="H23" s="11"/>
      <c r="I23" s="11"/>
      <c r="J23" s="11"/>
      <c r="K23" s="11"/>
      <c r="L23" s="11"/>
      <c r="M23" s="11"/>
      <c r="N23" s="11"/>
      <c r="O23" s="11"/>
      <c r="P23" s="11"/>
      <c r="Q23" s="11"/>
      <c r="R23" s="11"/>
      <c r="S23" s="11"/>
      <c r="T23" s="11"/>
      <c r="U23" s="11"/>
      <c r="V23" s="11"/>
    </row>
    <row r="24" spans="1:22" x14ac:dyDescent="0.2">
      <c r="A24" s="101"/>
      <c r="B24" s="286" t="s">
        <v>156</v>
      </c>
      <c r="C24" s="287"/>
      <c r="D24" s="110"/>
      <c r="E24" s="16"/>
      <c r="F24" s="16"/>
      <c r="G24" s="11"/>
      <c r="H24" s="11"/>
      <c r="I24" s="11"/>
      <c r="J24" s="11"/>
      <c r="K24" s="11"/>
      <c r="L24" s="11"/>
      <c r="M24" s="11"/>
      <c r="N24" s="11"/>
      <c r="O24" s="11"/>
      <c r="P24" s="11"/>
      <c r="Q24" s="11"/>
      <c r="R24" s="11"/>
      <c r="S24" s="11"/>
      <c r="T24" s="11"/>
      <c r="U24" s="11"/>
      <c r="V24" s="11"/>
    </row>
    <row r="25" spans="1:22" x14ac:dyDescent="0.2">
      <c r="A25" s="101"/>
      <c r="B25" s="241" t="s">
        <v>157</v>
      </c>
      <c r="C25" s="246"/>
      <c r="D25" s="110"/>
      <c r="E25" s="16"/>
      <c r="F25" s="16"/>
      <c r="G25" s="11"/>
      <c r="H25" s="11"/>
      <c r="I25" s="11"/>
      <c r="J25" s="11"/>
      <c r="K25" s="11"/>
      <c r="L25" s="11"/>
      <c r="M25" s="11"/>
      <c r="N25" s="11"/>
      <c r="O25" s="11"/>
      <c r="P25" s="11"/>
      <c r="Q25" s="11"/>
      <c r="R25" s="11"/>
      <c r="S25" s="11"/>
      <c r="T25" s="11"/>
      <c r="U25" s="11"/>
      <c r="V25" s="11"/>
    </row>
    <row r="26" spans="1:22" x14ac:dyDescent="0.2">
      <c r="A26" s="101"/>
      <c r="B26" s="241" t="s">
        <v>146</v>
      </c>
      <c r="C26" s="246"/>
      <c r="D26" s="110"/>
      <c r="E26" s="16"/>
      <c r="F26" s="16"/>
      <c r="G26" s="11"/>
      <c r="H26" s="11"/>
      <c r="I26" s="11"/>
      <c r="J26" s="11"/>
      <c r="K26" s="11"/>
      <c r="L26" s="11"/>
      <c r="M26" s="11"/>
      <c r="N26" s="11"/>
      <c r="O26" s="11"/>
      <c r="P26" s="11"/>
      <c r="Q26" s="11"/>
      <c r="R26" s="11"/>
      <c r="S26" s="11"/>
      <c r="T26" s="11"/>
      <c r="U26" s="11"/>
      <c r="V26" s="11"/>
    </row>
    <row r="27" spans="1:22" x14ac:dyDescent="0.2">
      <c r="A27" s="101"/>
      <c r="B27" s="241" t="s">
        <v>158</v>
      </c>
      <c r="C27" s="246"/>
      <c r="D27" s="110"/>
      <c r="E27" s="16"/>
      <c r="F27" s="16"/>
      <c r="G27" s="11"/>
      <c r="H27" s="11"/>
      <c r="I27" s="11"/>
      <c r="J27" s="11"/>
      <c r="K27" s="11"/>
      <c r="L27" s="11"/>
      <c r="M27" s="11"/>
      <c r="N27" s="11"/>
      <c r="O27" s="11"/>
      <c r="P27" s="11"/>
      <c r="Q27" s="11"/>
      <c r="R27" s="11"/>
      <c r="S27" s="11"/>
      <c r="T27" s="11"/>
      <c r="U27" s="11"/>
      <c r="V27" s="11"/>
    </row>
    <row r="28" spans="1:22" x14ac:dyDescent="0.2">
      <c r="A28" s="101"/>
      <c r="B28" s="241" t="s">
        <v>151</v>
      </c>
      <c r="C28" s="246"/>
      <c r="D28" s="110"/>
      <c r="E28" s="16"/>
      <c r="F28" s="16"/>
      <c r="G28" s="11"/>
      <c r="H28" s="11"/>
      <c r="I28" s="11"/>
      <c r="J28" s="11"/>
      <c r="K28" s="11"/>
      <c r="L28" s="11"/>
      <c r="M28" s="11"/>
      <c r="N28" s="11"/>
      <c r="O28" s="11"/>
      <c r="P28" s="11"/>
      <c r="Q28" s="11"/>
      <c r="R28" s="11"/>
      <c r="S28" s="11"/>
      <c r="T28" s="11"/>
      <c r="U28" s="11"/>
      <c r="V28" s="11"/>
    </row>
    <row r="29" spans="1:22" x14ac:dyDescent="0.2">
      <c r="A29" s="101"/>
      <c r="B29" s="241" t="s">
        <v>159</v>
      </c>
      <c r="C29" s="247">
        <f>C25+C26+C27-C28</f>
        <v>0</v>
      </c>
      <c r="D29" s="131" t="s">
        <v>160</v>
      </c>
      <c r="E29" s="16"/>
      <c r="F29" s="16"/>
      <c r="G29" s="11"/>
      <c r="H29" s="11"/>
      <c r="I29" s="11"/>
      <c r="J29" s="11"/>
      <c r="K29" s="11"/>
      <c r="L29" s="11"/>
      <c r="M29" s="11"/>
      <c r="N29" s="11"/>
      <c r="O29" s="11"/>
      <c r="P29" s="11"/>
      <c r="Q29" s="11"/>
      <c r="R29" s="11"/>
      <c r="S29" s="11"/>
      <c r="T29" s="11"/>
      <c r="U29" s="11"/>
      <c r="V29" s="11"/>
    </row>
    <row r="30" spans="1:22" x14ac:dyDescent="0.2">
      <c r="A30" s="101"/>
      <c r="B30" s="241" t="s">
        <v>154</v>
      </c>
      <c r="C30" s="249">
        <f>C10</f>
        <v>0</v>
      </c>
      <c r="D30" s="132"/>
      <c r="E30" s="16"/>
      <c r="F30" s="16"/>
      <c r="G30" s="11"/>
      <c r="H30" s="11"/>
      <c r="I30" s="11"/>
      <c r="J30" s="11"/>
      <c r="K30" s="11"/>
      <c r="L30" s="11"/>
      <c r="M30" s="11"/>
      <c r="N30" s="11"/>
      <c r="O30" s="11"/>
      <c r="P30" s="11"/>
      <c r="Q30" s="11"/>
      <c r="R30" s="11"/>
      <c r="S30" s="11"/>
      <c r="T30" s="11"/>
      <c r="U30" s="11"/>
      <c r="V30" s="11"/>
    </row>
    <row r="31" spans="1:22" x14ac:dyDescent="0.2">
      <c r="A31" s="101"/>
      <c r="B31" s="241" t="s">
        <v>155</v>
      </c>
      <c r="C31" s="247">
        <f>C32</f>
        <v>0</v>
      </c>
      <c r="D31" s="131" t="s">
        <v>228</v>
      </c>
      <c r="E31" s="16"/>
      <c r="F31" s="16"/>
      <c r="G31" s="11"/>
      <c r="H31" s="11"/>
      <c r="I31" s="11"/>
      <c r="J31" s="11"/>
      <c r="K31" s="11"/>
      <c r="L31" s="11"/>
      <c r="M31" s="11"/>
      <c r="N31" s="11"/>
      <c r="O31" s="11"/>
      <c r="P31" s="11"/>
      <c r="Q31" s="11"/>
      <c r="R31" s="11"/>
      <c r="S31" s="11"/>
      <c r="T31" s="11"/>
      <c r="U31" s="11"/>
      <c r="V31" s="11"/>
    </row>
    <row r="32" spans="1:22" ht="13.5" thickBot="1" x14ac:dyDescent="0.25">
      <c r="A32" s="101"/>
      <c r="B32" s="124" t="s">
        <v>161</v>
      </c>
      <c r="C32" s="125">
        <f>C29*C30</f>
        <v>0</v>
      </c>
      <c r="D32" s="109"/>
      <c r="E32" s="16"/>
      <c r="F32" s="16"/>
      <c r="G32" s="11"/>
      <c r="H32" s="11"/>
      <c r="I32" s="11"/>
      <c r="J32" s="11"/>
      <c r="K32" s="11"/>
      <c r="L32" s="11"/>
      <c r="M32" s="11"/>
      <c r="N32" s="11"/>
      <c r="O32" s="11"/>
      <c r="P32" s="11"/>
      <c r="Q32" s="11"/>
      <c r="R32" s="11"/>
      <c r="S32" s="11"/>
      <c r="T32" s="11"/>
      <c r="U32" s="11"/>
      <c r="V32" s="11"/>
    </row>
    <row r="33" spans="1:22" x14ac:dyDescent="0.2">
      <c r="A33" s="101"/>
      <c r="B33" s="121"/>
      <c r="C33" s="122"/>
      <c r="D33" s="109"/>
      <c r="E33" s="16"/>
      <c r="F33" s="16"/>
      <c r="G33" s="11"/>
      <c r="H33" s="11"/>
      <c r="I33" s="11"/>
      <c r="J33" s="11"/>
      <c r="K33" s="11"/>
      <c r="L33" s="11"/>
      <c r="M33" s="11"/>
      <c r="N33" s="11"/>
      <c r="O33" s="11"/>
      <c r="P33" s="11"/>
      <c r="Q33" s="11"/>
      <c r="R33" s="11"/>
      <c r="S33" s="11"/>
      <c r="T33" s="11"/>
      <c r="U33" s="11"/>
      <c r="V33" s="11"/>
    </row>
    <row r="34" spans="1:22" x14ac:dyDescent="0.2">
      <c r="A34" s="101"/>
      <c r="B34" s="151" t="s">
        <v>68</v>
      </c>
      <c r="C34" s="112"/>
      <c r="D34" s="112"/>
      <c r="E34" s="16"/>
      <c r="F34" s="16"/>
      <c r="G34" s="11"/>
      <c r="H34" s="11"/>
      <c r="I34" s="11"/>
      <c r="J34" s="11"/>
      <c r="K34" s="11"/>
      <c r="L34" s="11"/>
      <c r="M34" s="11"/>
      <c r="N34" s="11"/>
      <c r="O34" s="11"/>
      <c r="P34" s="11"/>
      <c r="Q34" s="11"/>
      <c r="R34" s="11"/>
      <c r="S34" s="11"/>
      <c r="T34" s="11"/>
      <c r="U34" s="11"/>
      <c r="V34" s="11"/>
    </row>
    <row r="35" spans="1:22" ht="25.15" customHeight="1" x14ac:dyDescent="0.2">
      <c r="A35" s="101"/>
      <c r="B35" s="268" t="s">
        <v>69</v>
      </c>
      <c r="C35" s="268"/>
      <c r="D35" s="268"/>
      <c r="E35" s="16"/>
      <c r="F35" s="16"/>
      <c r="G35" s="11"/>
      <c r="H35" s="11"/>
      <c r="I35" s="11"/>
      <c r="J35" s="11"/>
      <c r="K35" s="11"/>
      <c r="L35" s="11"/>
      <c r="M35" s="11"/>
      <c r="N35" s="11"/>
      <c r="O35" s="11"/>
      <c r="P35" s="11"/>
      <c r="Q35" s="11"/>
      <c r="R35" s="11"/>
      <c r="S35" s="11"/>
      <c r="T35" s="11"/>
      <c r="U35" s="11"/>
      <c r="V35" s="11"/>
    </row>
    <row r="36" spans="1:22" x14ac:dyDescent="0.2">
      <c r="A36" s="101"/>
      <c r="B36" s="151" t="s">
        <v>70</v>
      </c>
      <c r="C36" s="112"/>
      <c r="D36" s="112"/>
      <c r="E36" s="16"/>
      <c r="F36" s="16"/>
      <c r="G36" s="11"/>
      <c r="H36" s="11"/>
      <c r="I36" s="11"/>
      <c r="J36" s="11"/>
      <c r="K36" s="11"/>
      <c r="L36" s="11"/>
      <c r="M36" s="11"/>
      <c r="N36" s="11"/>
      <c r="O36" s="11"/>
      <c r="P36" s="11"/>
      <c r="Q36" s="11"/>
      <c r="R36" s="11"/>
      <c r="S36" s="11"/>
      <c r="T36" s="11"/>
      <c r="U36" s="11"/>
      <c r="V36" s="11"/>
    </row>
    <row r="37" spans="1:22" x14ac:dyDescent="0.2">
      <c r="A37" s="101"/>
      <c r="B37" s="151" t="s">
        <v>222</v>
      </c>
      <c r="C37" s="72"/>
      <c r="D37" s="72"/>
      <c r="E37" s="11"/>
      <c r="F37" s="11"/>
      <c r="G37" s="11"/>
      <c r="H37" s="11"/>
      <c r="I37" s="11"/>
      <c r="J37" s="11"/>
      <c r="K37" s="11"/>
      <c r="L37" s="11"/>
      <c r="M37" s="11"/>
      <c r="N37" s="11"/>
      <c r="O37" s="11"/>
      <c r="P37" s="11"/>
      <c r="Q37" s="11"/>
      <c r="R37" s="11"/>
      <c r="S37" s="11"/>
      <c r="T37" s="11"/>
      <c r="U37" s="11"/>
      <c r="V37" s="11"/>
    </row>
    <row r="38" spans="1:22" x14ac:dyDescent="0.2">
      <c r="A38" s="101"/>
      <c r="B38" s="151" t="s">
        <v>71</v>
      </c>
      <c r="C38" s="72"/>
      <c r="D38" s="72"/>
      <c r="E38" s="11"/>
      <c r="F38" s="11"/>
      <c r="G38" s="11"/>
      <c r="H38" s="11"/>
      <c r="I38" s="11"/>
      <c r="J38" s="11"/>
      <c r="K38" s="11"/>
      <c r="L38" s="11"/>
      <c r="M38" s="11"/>
      <c r="N38" s="11"/>
      <c r="O38" s="11"/>
      <c r="P38" s="11"/>
      <c r="Q38" s="11"/>
      <c r="R38" s="11"/>
      <c r="S38" s="11"/>
      <c r="T38" s="11"/>
      <c r="U38" s="11"/>
      <c r="V38" s="11"/>
    </row>
    <row r="39" spans="1:22" x14ac:dyDescent="0.2">
      <c r="A39" s="101"/>
      <c r="B39" s="103"/>
      <c r="C39" s="103"/>
      <c r="D39" s="103"/>
      <c r="E39" s="11"/>
      <c r="F39" s="11"/>
      <c r="G39" s="11"/>
      <c r="H39" s="11"/>
      <c r="I39" s="11"/>
      <c r="J39" s="11"/>
      <c r="K39" s="11"/>
      <c r="L39" s="11"/>
      <c r="M39" s="11"/>
      <c r="N39" s="11"/>
      <c r="O39" s="11"/>
      <c r="P39" s="11"/>
      <c r="Q39" s="11"/>
      <c r="R39" s="11"/>
      <c r="S39" s="11"/>
      <c r="T39" s="11"/>
      <c r="U39" s="11"/>
      <c r="V39" s="11"/>
    </row>
    <row r="40" spans="1:22" hidden="1" x14ac:dyDescent="0.2">
      <c r="B40" s="11"/>
      <c r="C40" s="11"/>
      <c r="D40" s="11"/>
      <c r="E40" s="11"/>
      <c r="F40" s="11"/>
      <c r="G40" s="11"/>
      <c r="H40" s="11"/>
      <c r="I40" s="11"/>
      <c r="J40" s="11"/>
      <c r="K40" s="11"/>
      <c r="L40" s="11"/>
      <c r="M40" s="11"/>
      <c r="N40" s="11"/>
      <c r="O40" s="11"/>
      <c r="P40" s="11"/>
      <c r="Q40" s="11"/>
      <c r="R40" s="11"/>
      <c r="S40" s="11"/>
      <c r="T40" s="11"/>
      <c r="U40" s="11"/>
      <c r="V40" s="11"/>
    </row>
    <row r="41" spans="1:22" hidden="1" x14ac:dyDescent="0.2">
      <c r="B41" s="11"/>
      <c r="C41" s="11"/>
      <c r="D41" s="11"/>
      <c r="E41" s="11"/>
      <c r="F41" s="11"/>
      <c r="G41" s="11"/>
      <c r="H41" s="11"/>
      <c r="I41" s="11"/>
      <c r="J41" s="11"/>
      <c r="K41" s="11"/>
      <c r="L41" s="11"/>
      <c r="M41" s="11"/>
      <c r="N41" s="11"/>
      <c r="O41" s="11"/>
      <c r="P41" s="11"/>
      <c r="Q41" s="11"/>
      <c r="R41" s="11"/>
      <c r="S41" s="11"/>
      <c r="T41" s="11"/>
      <c r="U41" s="11"/>
      <c r="V41" s="11"/>
    </row>
    <row r="42" spans="1:22" hidden="1" x14ac:dyDescent="0.2">
      <c r="B42" s="11"/>
      <c r="C42" s="11"/>
      <c r="D42" s="11"/>
      <c r="E42" s="11"/>
      <c r="F42" s="11"/>
      <c r="G42" s="11"/>
      <c r="H42" s="11"/>
      <c r="I42" s="11"/>
      <c r="J42" s="11"/>
      <c r="K42" s="11"/>
      <c r="L42" s="11"/>
      <c r="M42" s="11"/>
      <c r="N42" s="11"/>
      <c r="O42" s="11"/>
      <c r="P42" s="11"/>
      <c r="Q42" s="11"/>
      <c r="R42" s="11"/>
      <c r="S42" s="11"/>
      <c r="T42" s="11"/>
      <c r="U42" s="11"/>
      <c r="V42" s="11"/>
    </row>
    <row r="43" spans="1:22" hidden="1" x14ac:dyDescent="0.2">
      <c r="B43" s="11"/>
      <c r="C43" s="11"/>
      <c r="D43" s="11"/>
      <c r="E43" s="11"/>
      <c r="F43" s="11"/>
      <c r="G43" s="11"/>
      <c r="H43" s="11"/>
      <c r="I43" s="11"/>
      <c r="J43" s="11"/>
      <c r="K43" s="11"/>
      <c r="L43" s="11"/>
      <c r="M43" s="11"/>
      <c r="N43" s="11"/>
      <c r="O43" s="11"/>
      <c r="P43" s="11"/>
      <c r="Q43" s="11"/>
      <c r="R43" s="11"/>
      <c r="S43" s="11"/>
      <c r="T43" s="11"/>
      <c r="U43" s="11"/>
      <c r="V43" s="11"/>
    </row>
    <row r="44" spans="1:22" hidden="1" x14ac:dyDescent="0.2">
      <c r="B44" s="11"/>
      <c r="C44" s="11"/>
      <c r="D44" s="11"/>
      <c r="E44" s="11"/>
      <c r="F44" s="11"/>
      <c r="G44" s="11"/>
      <c r="H44" s="11"/>
      <c r="I44" s="11"/>
      <c r="J44" s="11"/>
      <c r="K44" s="11"/>
      <c r="L44" s="11"/>
      <c r="M44" s="11"/>
      <c r="N44" s="11"/>
      <c r="O44" s="11"/>
      <c r="P44" s="11"/>
      <c r="Q44" s="11"/>
      <c r="R44" s="11"/>
      <c r="S44" s="11"/>
      <c r="T44" s="11"/>
      <c r="U44" s="11"/>
      <c r="V44" s="11"/>
    </row>
    <row r="45" spans="1:22" hidden="1" x14ac:dyDescent="0.2">
      <c r="B45" s="11"/>
      <c r="C45" s="11"/>
      <c r="D45" s="11"/>
      <c r="E45" s="11"/>
      <c r="F45" s="11"/>
      <c r="G45" s="11"/>
      <c r="H45" s="11"/>
      <c r="I45" s="11"/>
      <c r="J45" s="11"/>
      <c r="K45" s="11"/>
      <c r="L45" s="11"/>
      <c r="M45" s="11"/>
      <c r="N45" s="11"/>
      <c r="O45" s="11"/>
      <c r="P45" s="11"/>
      <c r="Q45" s="11"/>
      <c r="R45" s="11"/>
      <c r="S45" s="11"/>
      <c r="T45" s="11"/>
      <c r="U45" s="11"/>
      <c r="V45" s="11"/>
    </row>
    <row r="46" spans="1:22" hidden="1" x14ac:dyDescent="0.2">
      <c r="B46" s="11"/>
      <c r="C46" s="11"/>
      <c r="D46" s="11"/>
      <c r="E46" s="11"/>
      <c r="F46" s="11"/>
      <c r="G46" s="11"/>
      <c r="H46" s="11"/>
      <c r="I46" s="11"/>
      <c r="J46" s="11"/>
      <c r="K46" s="11"/>
      <c r="L46" s="11"/>
      <c r="M46" s="11"/>
      <c r="N46" s="11"/>
      <c r="O46" s="11"/>
      <c r="P46" s="11"/>
      <c r="Q46" s="11"/>
      <c r="R46" s="11"/>
      <c r="S46" s="11"/>
      <c r="T46" s="11"/>
      <c r="U46" s="11"/>
      <c r="V46" s="11"/>
    </row>
    <row r="47" spans="1:22" hidden="1" x14ac:dyDescent="0.2">
      <c r="B47" s="11"/>
      <c r="C47" s="11"/>
      <c r="D47" s="11"/>
      <c r="E47" s="11"/>
      <c r="F47" s="11"/>
      <c r="G47" s="11"/>
      <c r="H47" s="11"/>
      <c r="I47" s="11"/>
      <c r="J47" s="11"/>
      <c r="K47" s="11"/>
      <c r="L47" s="11"/>
      <c r="M47" s="11"/>
      <c r="N47" s="11"/>
      <c r="O47" s="11"/>
      <c r="P47" s="11"/>
      <c r="Q47" s="11"/>
      <c r="R47" s="11"/>
      <c r="S47" s="11"/>
      <c r="T47" s="11"/>
      <c r="U47" s="11"/>
      <c r="V47" s="11"/>
    </row>
    <row r="48" spans="1:22" hidden="1" x14ac:dyDescent="0.2">
      <c r="B48" s="11">
        <v>3.5</v>
      </c>
      <c r="C48" s="11"/>
      <c r="D48" s="11"/>
      <c r="E48" s="11"/>
      <c r="F48" s="11"/>
      <c r="G48" s="11"/>
      <c r="H48" s="11"/>
      <c r="I48" s="11"/>
      <c r="J48" s="11"/>
      <c r="K48" s="11"/>
      <c r="L48" s="11"/>
      <c r="M48" s="11"/>
      <c r="N48" s="11"/>
      <c r="O48" s="11"/>
      <c r="P48" s="11"/>
      <c r="Q48" s="11"/>
      <c r="R48" s="11"/>
      <c r="S48" s="11"/>
      <c r="T48" s="11"/>
      <c r="U48" s="11"/>
      <c r="V48" s="11"/>
    </row>
    <row r="49" spans="2:22" hidden="1" x14ac:dyDescent="0.2">
      <c r="B49" s="11">
        <v>3.25</v>
      </c>
      <c r="C49" s="11"/>
      <c r="D49" s="11"/>
      <c r="E49" s="11"/>
      <c r="F49" s="11"/>
      <c r="G49" s="11"/>
      <c r="H49" s="11"/>
      <c r="I49" s="11"/>
      <c r="J49" s="11"/>
      <c r="K49" s="11"/>
      <c r="L49" s="11"/>
      <c r="M49" s="11"/>
      <c r="N49" s="11"/>
      <c r="O49" s="11"/>
      <c r="P49" s="11"/>
      <c r="Q49" s="11"/>
      <c r="R49" s="11"/>
      <c r="S49" s="11"/>
      <c r="T49" s="11"/>
      <c r="U49" s="11"/>
      <c r="V49" s="11"/>
    </row>
    <row r="50" spans="2:22" hidden="1" x14ac:dyDescent="0.2">
      <c r="B50" s="11"/>
      <c r="C50" s="11"/>
      <c r="D50" s="11"/>
      <c r="E50" s="11"/>
      <c r="F50" s="11"/>
      <c r="G50" s="11"/>
      <c r="H50" s="11"/>
      <c r="I50" s="11"/>
      <c r="J50" s="11"/>
      <c r="K50" s="11"/>
      <c r="L50" s="11"/>
      <c r="M50" s="11"/>
      <c r="N50" s="11"/>
      <c r="O50" s="11"/>
      <c r="P50" s="11"/>
      <c r="Q50" s="11"/>
      <c r="R50" s="11"/>
      <c r="S50" s="11"/>
      <c r="T50" s="11"/>
      <c r="U50" s="11"/>
      <c r="V50" s="11"/>
    </row>
    <row r="51" spans="2:22" hidden="1" x14ac:dyDescent="0.2">
      <c r="B51" s="11"/>
      <c r="C51" s="11"/>
      <c r="D51" s="11"/>
      <c r="E51" s="11"/>
      <c r="F51" s="11"/>
      <c r="G51" s="11"/>
      <c r="H51" s="11"/>
      <c r="I51" s="11"/>
      <c r="J51" s="11"/>
      <c r="K51" s="11"/>
      <c r="L51" s="11"/>
      <c r="M51" s="11"/>
      <c r="N51" s="11"/>
      <c r="O51" s="11"/>
      <c r="P51" s="11"/>
      <c r="Q51" s="11"/>
      <c r="R51" s="11"/>
      <c r="S51" s="11"/>
      <c r="T51" s="11"/>
      <c r="U51" s="11"/>
      <c r="V51" s="11"/>
    </row>
    <row r="52" spans="2:22" hidden="1" x14ac:dyDescent="0.2">
      <c r="B52" s="11"/>
      <c r="C52" s="11"/>
      <c r="D52" s="11"/>
      <c r="E52" s="11"/>
      <c r="F52" s="11"/>
      <c r="G52" s="11"/>
      <c r="H52" s="11"/>
      <c r="I52" s="11"/>
      <c r="J52" s="11"/>
      <c r="K52" s="11"/>
      <c r="L52" s="11"/>
      <c r="M52" s="11"/>
      <c r="N52" s="11"/>
      <c r="O52" s="11"/>
      <c r="P52" s="11"/>
      <c r="Q52" s="11"/>
      <c r="R52" s="11"/>
      <c r="S52" s="11"/>
      <c r="T52" s="11"/>
      <c r="U52" s="11"/>
      <c r="V52" s="11"/>
    </row>
    <row r="53" spans="2:22" hidden="1" x14ac:dyDescent="0.2">
      <c r="B53" s="11"/>
      <c r="C53" s="11"/>
      <c r="D53" s="11"/>
      <c r="E53" s="11"/>
      <c r="F53" s="11"/>
      <c r="G53" s="11"/>
      <c r="H53" s="11"/>
      <c r="I53" s="11"/>
      <c r="J53" s="11"/>
      <c r="K53" s="11"/>
      <c r="L53" s="11"/>
      <c r="M53" s="11"/>
      <c r="N53" s="11"/>
      <c r="O53" s="11"/>
      <c r="P53" s="11"/>
      <c r="Q53" s="11"/>
      <c r="R53" s="11"/>
      <c r="S53" s="11"/>
      <c r="T53" s="11"/>
      <c r="U53" s="11"/>
      <c r="V53" s="11"/>
    </row>
    <row r="54" spans="2:22" hidden="1" x14ac:dyDescent="0.2">
      <c r="B54" s="11"/>
      <c r="C54" s="11"/>
      <c r="D54" s="11"/>
      <c r="E54" s="11"/>
      <c r="F54" s="11"/>
      <c r="G54" s="11"/>
      <c r="H54" s="11"/>
      <c r="I54" s="11"/>
      <c r="J54" s="11"/>
      <c r="K54" s="11"/>
      <c r="L54" s="11"/>
      <c r="M54" s="11"/>
      <c r="N54" s="11"/>
      <c r="O54" s="11"/>
      <c r="P54" s="11"/>
      <c r="Q54" s="11"/>
      <c r="R54" s="11"/>
      <c r="S54" s="11"/>
      <c r="T54" s="11"/>
      <c r="U54" s="11"/>
      <c r="V54" s="11"/>
    </row>
    <row r="55" spans="2:22" hidden="1" x14ac:dyDescent="0.2">
      <c r="B55" s="11"/>
      <c r="C55" s="11"/>
      <c r="D55" s="11"/>
      <c r="E55" s="11"/>
      <c r="F55" s="11"/>
      <c r="G55" s="11"/>
      <c r="H55" s="11"/>
      <c r="I55" s="11"/>
      <c r="J55" s="11"/>
      <c r="K55" s="11"/>
      <c r="L55" s="11"/>
      <c r="M55" s="11"/>
      <c r="N55" s="11"/>
      <c r="O55" s="11"/>
      <c r="P55" s="11"/>
      <c r="Q55" s="11"/>
      <c r="R55" s="11"/>
      <c r="S55" s="11"/>
      <c r="T55" s="11"/>
      <c r="U55" s="11"/>
      <c r="V55" s="11"/>
    </row>
    <row r="56" spans="2:22" hidden="1" x14ac:dyDescent="0.2">
      <c r="B56" s="11"/>
      <c r="C56" s="11"/>
      <c r="D56" s="11"/>
      <c r="E56" s="11"/>
      <c r="F56" s="11"/>
      <c r="G56" s="11"/>
      <c r="H56" s="11"/>
      <c r="I56" s="11"/>
      <c r="J56" s="11"/>
      <c r="K56" s="11"/>
      <c r="L56" s="11"/>
      <c r="M56" s="11"/>
      <c r="N56" s="11"/>
      <c r="O56" s="11"/>
      <c r="P56" s="11"/>
      <c r="Q56" s="11"/>
      <c r="R56" s="11"/>
      <c r="S56" s="11"/>
      <c r="T56" s="11"/>
      <c r="U56" s="11"/>
      <c r="V56" s="11"/>
    </row>
    <row r="57" spans="2:22" hidden="1" x14ac:dyDescent="0.2">
      <c r="B57" s="11"/>
      <c r="C57" s="11"/>
      <c r="D57" s="11"/>
      <c r="E57" s="11"/>
      <c r="F57" s="11"/>
      <c r="G57" s="11"/>
      <c r="H57" s="11"/>
      <c r="I57" s="11"/>
      <c r="J57" s="11"/>
      <c r="K57" s="11"/>
      <c r="L57" s="11"/>
      <c r="M57" s="11"/>
      <c r="N57" s="11"/>
      <c r="O57" s="11"/>
      <c r="P57" s="11"/>
      <c r="Q57" s="11"/>
      <c r="R57" s="11"/>
      <c r="S57" s="11"/>
      <c r="T57" s="11"/>
      <c r="U57" s="11"/>
      <c r="V57" s="11"/>
    </row>
    <row r="58" spans="2:22" hidden="1" x14ac:dyDescent="0.2">
      <c r="B58" s="11"/>
      <c r="C58" s="11"/>
      <c r="D58" s="11"/>
      <c r="E58" s="11"/>
      <c r="F58" s="11"/>
      <c r="G58" s="11"/>
      <c r="H58" s="11"/>
      <c r="I58" s="11"/>
      <c r="J58" s="11"/>
      <c r="K58" s="11"/>
      <c r="L58" s="11"/>
      <c r="M58" s="11"/>
      <c r="N58" s="11"/>
      <c r="O58" s="11"/>
      <c r="P58" s="11"/>
      <c r="Q58" s="11"/>
      <c r="R58" s="11"/>
      <c r="S58" s="11"/>
      <c r="T58" s="11"/>
      <c r="U58" s="11"/>
      <c r="V58" s="11"/>
    </row>
    <row r="59" spans="2:22" hidden="1" x14ac:dyDescent="0.2">
      <c r="B59" s="11"/>
      <c r="C59" s="11"/>
      <c r="D59" s="11"/>
      <c r="E59" s="11"/>
      <c r="F59" s="11"/>
      <c r="G59" s="11"/>
      <c r="H59" s="11"/>
      <c r="I59" s="11"/>
      <c r="J59" s="11"/>
      <c r="K59" s="11"/>
      <c r="L59" s="11"/>
      <c r="M59" s="11"/>
      <c r="N59" s="11"/>
      <c r="O59" s="11"/>
      <c r="P59" s="11"/>
      <c r="Q59" s="11"/>
      <c r="R59" s="11"/>
      <c r="S59" s="11"/>
      <c r="T59" s="11"/>
      <c r="U59" s="11"/>
      <c r="V59" s="11"/>
    </row>
    <row r="60" spans="2:22" hidden="1" x14ac:dyDescent="0.2">
      <c r="B60" s="11"/>
      <c r="C60" s="11"/>
      <c r="D60" s="11"/>
      <c r="E60" s="11"/>
      <c r="F60" s="11"/>
      <c r="G60" s="11"/>
      <c r="H60" s="11"/>
      <c r="I60" s="11"/>
      <c r="J60" s="11"/>
      <c r="K60" s="11"/>
      <c r="L60" s="11"/>
      <c r="M60" s="11"/>
      <c r="N60" s="11"/>
      <c r="O60" s="11"/>
      <c r="P60" s="11"/>
      <c r="Q60" s="11"/>
      <c r="R60" s="11"/>
      <c r="S60" s="11"/>
      <c r="T60" s="11"/>
      <c r="U60" s="11"/>
      <c r="V60" s="11"/>
    </row>
    <row r="61" spans="2:22" hidden="1" x14ac:dyDescent="0.2">
      <c r="B61" s="11"/>
      <c r="C61" s="11"/>
      <c r="D61" s="11"/>
      <c r="E61" s="11"/>
      <c r="F61" s="11"/>
      <c r="G61" s="11"/>
      <c r="H61" s="11"/>
      <c r="I61" s="11"/>
      <c r="J61" s="11"/>
      <c r="K61" s="11"/>
      <c r="L61" s="11"/>
      <c r="M61" s="11"/>
      <c r="N61" s="11"/>
      <c r="O61" s="11"/>
      <c r="P61" s="11"/>
      <c r="Q61" s="11"/>
      <c r="R61" s="11"/>
      <c r="S61" s="11"/>
      <c r="T61" s="11"/>
      <c r="U61" s="11"/>
      <c r="V61" s="11"/>
    </row>
    <row r="62" spans="2:22" hidden="1" x14ac:dyDescent="0.2">
      <c r="B62" s="11"/>
      <c r="C62" s="11"/>
      <c r="D62" s="11"/>
      <c r="E62" s="11"/>
      <c r="F62" s="11"/>
      <c r="G62" s="11"/>
      <c r="H62" s="11"/>
      <c r="I62" s="11"/>
      <c r="J62" s="11"/>
      <c r="K62" s="11"/>
      <c r="L62" s="11"/>
      <c r="M62" s="11"/>
      <c r="N62" s="11"/>
      <c r="O62" s="11"/>
      <c r="P62" s="11"/>
      <c r="Q62" s="11"/>
      <c r="R62" s="11"/>
      <c r="S62" s="11"/>
      <c r="T62" s="11"/>
      <c r="U62" s="11"/>
      <c r="V62" s="11"/>
    </row>
    <row r="63" spans="2:22" hidden="1" x14ac:dyDescent="0.2">
      <c r="B63" s="11"/>
      <c r="C63" s="11"/>
      <c r="D63" s="11"/>
      <c r="E63" s="11"/>
      <c r="F63" s="11"/>
      <c r="G63" s="11"/>
      <c r="H63" s="11"/>
      <c r="I63" s="11"/>
      <c r="J63" s="11"/>
      <c r="K63" s="11"/>
      <c r="L63" s="11"/>
      <c r="M63" s="11"/>
      <c r="N63" s="11"/>
      <c r="O63" s="11"/>
      <c r="P63" s="11"/>
      <c r="Q63" s="11"/>
      <c r="R63" s="11"/>
      <c r="S63" s="11"/>
      <c r="T63" s="11"/>
      <c r="U63" s="11"/>
      <c r="V63" s="11"/>
    </row>
    <row r="64" spans="2:22" hidden="1" x14ac:dyDescent="0.2">
      <c r="B64" s="11"/>
      <c r="C64" s="11"/>
      <c r="D64" s="11"/>
      <c r="E64" s="11"/>
      <c r="F64" s="11"/>
      <c r="G64" s="11"/>
      <c r="H64" s="11"/>
      <c r="I64" s="11"/>
      <c r="J64" s="11"/>
      <c r="K64" s="11"/>
      <c r="L64" s="11"/>
      <c r="M64" s="11"/>
      <c r="N64" s="11"/>
      <c r="O64" s="11"/>
      <c r="P64" s="11"/>
      <c r="Q64" s="11"/>
      <c r="R64" s="11"/>
      <c r="S64" s="11"/>
      <c r="T64" s="11"/>
      <c r="U64" s="11"/>
      <c r="V64" s="11"/>
    </row>
    <row r="65" spans="2:22" hidden="1" x14ac:dyDescent="0.2">
      <c r="B65" s="11"/>
      <c r="C65" s="11"/>
      <c r="D65" s="11"/>
      <c r="E65" s="11"/>
      <c r="F65" s="11"/>
      <c r="G65" s="11"/>
      <c r="H65" s="11"/>
      <c r="I65" s="11"/>
      <c r="J65" s="11"/>
      <c r="K65" s="11"/>
      <c r="L65" s="11"/>
      <c r="M65" s="11"/>
      <c r="N65" s="11"/>
      <c r="O65" s="11"/>
      <c r="P65" s="11"/>
      <c r="Q65" s="11"/>
      <c r="R65" s="11"/>
      <c r="S65" s="11"/>
      <c r="T65" s="11"/>
      <c r="U65" s="11"/>
      <c r="V65" s="11"/>
    </row>
    <row r="66" spans="2:22" hidden="1" x14ac:dyDescent="0.2">
      <c r="B66" s="11"/>
      <c r="C66" s="11"/>
      <c r="D66" s="11"/>
      <c r="E66" s="11"/>
      <c r="F66" s="11"/>
      <c r="G66" s="11"/>
      <c r="H66" s="11"/>
      <c r="I66" s="11"/>
      <c r="J66" s="11"/>
      <c r="K66" s="11"/>
      <c r="L66" s="11"/>
      <c r="M66" s="11"/>
      <c r="N66" s="11"/>
      <c r="O66" s="11"/>
      <c r="P66" s="11"/>
      <c r="Q66" s="11"/>
      <c r="R66" s="11"/>
      <c r="S66" s="11"/>
      <c r="T66" s="11"/>
      <c r="U66" s="11"/>
      <c r="V66" s="11"/>
    </row>
    <row r="67" spans="2:22" hidden="1" x14ac:dyDescent="0.2">
      <c r="B67" s="11"/>
      <c r="C67" s="11"/>
      <c r="D67" s="11"/>
      <c r="E67" s="11"/>
      <c r="F67" s="11"/>
      <c r="G67" s="11"/>
      <c r="H67" s="11"/>
      <c r="I67" s="11"/>
      <c r="J67" s="11"/>
      <c r="K67" s="11"/>
      <c r="L67" s="11"/>
      <c r="M67" s="11"/>
      <c r="N67" s="11"/>
      <c r="O67" s="11"/>
      <c r="P67" s="11"/>
      <c r="Q67" s="11"/>
      <c r="R67" s="11"/>
      <c r="S67" s="11"/>
      <c r="T67" s="11"/>
      <c r="U67" s="11"/>
      <c r="V67" s="11"/>
    </row>
    <row r="68" spans="2:22" hidden="1" x14ac:dyDescent="0.2">
      <c r="B68" s="11"/>
      <c r="C68" s="11"/>
      <c r="D68" s="11"/>
      <c r="E68" s="11"/>
      <c r="F68" s="11"/>
      <c r="G68" s="11"/>
      <c r="H68" s="11"/>
      <c r="I68" s="11"/>
      <c r="J68" s="11"/>
      <c r="K68" s="11"/>
      <c r="L68" s="11"/>
      <c r="M68" s="11"/>
      <c r="N68" s="11"/>
      <c r="O68" s="11"/>
      <c r="P68" s="11"/>
      <c r="Q68" s="11"/>
      <c r="R68" s="11"/>
      <c r="S68" s="11"/>
      <c r="T68" s="11"/>
      <c r="U68" s="11"/>
      <c r="V68" s="11"/>
    </row>
    <row r="69" spans="2:22" hidden="1" x14ac:dyDescent="0.2">
      <c r="B69" s="11"/>
      <c r="C69" s="11"/>
      <c r="D69" s="11"/>
      <c r="E69" s="11"/>
      <c r="F69" s="11"/>
      <c r="G69" s="11"/>
      <c r="H69" s="11"/>
      <c r="I69" s="11"/>
      <c r="J69" s="11"/>
      <c r="K69" s="11"/>
      <c r="L69" s="11"/>
      <c r="M69" s="11"/>
      <c r="N69" s="11"/>
      <c r="O69" s="11"/>
      <c r="P69" s="11"/>
      <c r="Q69" s="11"/>
      <c r="R69" s="11"/>
      <c r="S69" s="11"/>
      <c r="T69" s="11"/>
      <c r="U69" s="11"/>
      <c r="V69" s="11"/>
    </row>
    <row r="70" spans="2:22" hidden="1" x14ac:dyDescent="0.2">
      <c r="B70" s="11"/>
      <c r="C70" s="11"/>
      <c r="D70" s="11"/>
      <c r="E70" s="11"/>
      <c r="F70" s="11"/>
      <c r="G70" s="11"/>
      <c r="H70" s="11"/>
      <c r="I70" s="11"/>
      <c r="J70" s="11"/>
      <c r="K70" s="11"/>
      <c r="L70" s="11"/>
      <c r="M70" s="11"/>
      <c r="N70" s="11"/>
      <c r="O70" s="11"/>
      <c r="P70" s="11"/>
      <c r="Q70" s="11"/>
      <c r="R70" s="11"/>
      <c r="S70" s="11"/>
      <c r="T70" s="11"/>
      <c r="U70" s="11"/>
      <c r="V70" s="11"/>
    </row>
    <row r="71" spans="2:22" hidden="1" x14ac:dyDescent="0.2">
      <c r="B71" s="11"/>
      <c r="C71" s="11"/>
      <c r="D71" s="11"/>
      <c r="E71" s="11"/>
      <c r="F71" s="11"/>
      <c r="G71" s="11"/>
      <c r="H71" s="11"/>
      <c r="I71" s="11"/>
      <c r="J71" s="11"/>
      <c r="K71" s="11"/>
      <c r="L71" s="11"/>
      <c r="M71" s="11"/>
      <c r="N71" s="11"/>
      <c r="O71" s="11"/>
      <c r="P71" s="11"/>
      <c r="Q71" s="11"/>
      <c r="R71" s="11"/>
      <c r="S71" s="11"/>
      <c r="T71" s="11"/>
      <c r="U71" s="11"/>
      <c r="V71" s="11"/>
    </row>
    <row r="72" spans="2:22" hidden="1" x14ac:dyDescent="0.2">
      <c r="B72" s="11"/>
      <c r="C72" s="11"/>
      <c r="D72" s="11"/>
      <c r="E72" s="11"/>
      <c r="F72" s="11"/>
      <c r="G72" s="11"/>
      <c r="H72" s="11"/>
      <c r="I72" s="11"/>
      <c r="J72" s="11"/>
      <c r="K72" s="11"/>
      <c r="L72" s="11"/>
      <c r="M72" s="11"/>
      <c r="N72" s="11"/>
      <c r="O72" s="11"/>
      <c r="P72" s="11"/>
      <c r="Q72" s="11"/>
      <c r="R72" s="11"/>
      <c r="S72" s="11"/>
      <c r="T72" s="11"/>
      <c r="U72" s="11"/>
      <c r="V72" s="11"/>
    </row>
    <row r="73" spans="2:22" hidden="1" x14ac:dyDescent="0.2">
      <c r="B73" s="11"/>
      <c r="C73" s="11"/>
      <c r="D73" s="11"/>
      <c r="E73" s="11"/>
      <c r="F73" s="11"/>
      <c r="G73" s="11"/>
      <c r="H73" s="11"/>
      <c r="I73" s="11"/>
      <c r="J73" s="11"/>
      <c r="K73" s="11"/>
      <c r="L73" s="11"/>
      <c r="M73" s="11"/>
      <c r="N73" s="11"/>
      <c r="O73" s="11"/>
      <c r="P73" s="11"/>
      <c r="Q73" s="11"/>
      <c r="R73" s="11"/>
      <c r="S73" s="11"/>
      <c r="T73" s="11"/>
      <c r="U73" s="11"/>
      <c r="V73" s="11"/>
    </row>
    <row r="74" spans="2:22" hidden="1" x14ac:dyDescent="0.2">
      <c r="B74" s="11"/>
      <c r="C74" s="11"/>
      <c r="D74" s="11"/>
      <c r="E74" s="11"/>
      <c r="F74" s="11"/>
      <c r="G74" s="11"/>
      <c r="H74" s="11"/>
      <c r="I74" s="11"/>
      <c r="J74" s="11"/>
      <c r="K74" s="11"/>
      <c r="L74" s="11"/>
      <c r="M74" s="11"/>
      <c r="N74" s="11"/>
      <c r="O74" s="11"/>
      <c r="P74" s="11"/>
      <c r="Q74" s="11"/>
      <c r="R74" s="11"/>
      <c r="S74" s="11"/>
      <c r="T74" s="11"/>
      <c r="U74" s="11"/>
      <c r="V74" s="11"/>
    </row>
    <row r="75" spans="2:22" hidden="1" x14ac:dyDescent="0.2">
      <c r="B75" s="11"/>
      <c r="C75" s="11"/>
      <c r="D75" s="11"/>
      <c r="E75" s="11"/>
      <c r="F75" s="11"/>
      <c r="G75" s="11"/>
      <c r="H75" s="11"/>
      <c r="I75" s="11"/>
      <c r="J75" s="11"/>
      <c r="K75" s="11"/>
      <c r="L75" s="11"/>
      <c r="M75" s="11"/>
      <c r="N75" s="11"/>
      <c r="O75" s="11"/>
      <c r="P75" s="11"/>
      <c r="Q75" s="11"/>
      <c r="R75" s="11"/>
      <c r="S75" s="11"/>
      <c r="T75" s="11"/>
      <c r="U75" s="11"/>
      <c r="V75" s="11"/>
    </row>
    <row r="76" spans="2:22" hidden="1" x14ac:dyDescent="0.2">
      <c r="B76" s="11"/>
      <c r="C76" s="11"/>
      <c r="D76" s="11"/>
      <c r="E76" s="11"/>
      <c r="F76" s="11"/>
      <c r="G76" s="11"/>
      <c r="H76" s="11"/>
      <c r="I76" s="11"/>
      <c r="J76" s="11"/>
      <c r="K76" s="11"/>
      <c r="L76" s="11"/>
      <c r="M76" s="11"/>
      <c r="N76" s="11"/>
      <c r="O76" s="11"/>
      <c r="P76" s="11"/>
      <c r="Q76" s="11"/>
      <c r="R76" s="11"/>
      <c r="S76" s="11"/>
      <c r="T76" s="11"/>
      <c r="U76" s="11"/>
      <c r="V76" s="11"/>
    </row>
    <row r="77" spans="2:22" hidden="1" x14ac:dyDescent="0.2">
      <c r="B77" s="11"/>
      <c r="C77" s="11"/>
      <c r="D77" s="11"/>
      <c r="E77" s="11"/>
      <c r="F77" s="11"/>
      <c r="G77" s="11"/>
      <c r="H77" s="11"/>
      <c r="I77" s="11"/>
      <c r="J77" s="11"/>
      <c r="K77" s="11"/>
      <c r="L77" s="11"/>
      <c r="M77" s="11"/>
      <c r="N77" s="11"/>
      <c r="O77" s="11"/>
      <c r="P77" s="11"/>
      <c r="Q77" s="11"/>
      <c r="R77" s="11"/>
      <c r="S77" s="11"/>
      <c r="T77" s="11"/>
      <c r="U77" s="11"/>
      <c r="V77" s="11"/>
    </row>
    <row r="78" spans="2:22" hidden="1" x14ac:dyDescent="0.2">
      <c r="B78" s="11"/>
      <c r="C78" s="11"/>
      <c r="D78" s="11"/>
      <c r="E78" s="11"/>
      <c r="F78" s="11"/>
      <c r="G78" s="11"/>
      <c r="H78" s="11"/>
      <c r="I78" s="11"/>
      <c r="J78" s="11"/>
      <c r="K78" s="11"/>
      <c r="L78" s="11"/>
      <c r="M78" s="11"/>
      <c r="N78" s="11"/>
      <c r="O78" s="11"/>
      <c r="P78" s="11"/>
      <c r="Q78" s="11"/>
      <c r="R78" s="11"/>
      <c r="S78" s="11"/>
      <c r="T78" s="11"/>
      <c r="U78" s="11"/>
      <c r="V78" s="11"/>
    </row>
    <row r="79" spans="2:22" hidden="1" x14ac:dyDescent="0.2">
      <c r="B79" s="11"/>
      <c r="C79" s="11"/>
      <c r="D79" s="11"/>
      <c r="E79" s="11"/>
      <c r="F79" s="11"/>
      <c r="G79" s="11"/>
      <c r="H79" s="11"/>
      <c r="I79" s="11"/>
      <c r="J79" s="11"/>
      <c r="K79" s="11"/>
      <c r="L79" s="11"/>
      <c r="M79" s="11"/>
      <c r="N79" s="11"/>
      <c r="O79" s="11"/>
      <c r="P79" s="11"/>
      <c r="Q79" s="11"/>
      <c r="R79" s="11"/>
      <c r="S79" s="11"/>
      <c r="T79" s="11"/>
      <c r="U79" s="11"/>
      <c r="V79" s="11"/>
    </row>
    <row r="80" spans="2:22" hidden="1" x14ac:dyDescent="0.2">
      <c r="B80" s="11"/>
      <c r="C80" s="11"/>
      <c r="D80" s="11"/>
      <c r="E80" s="11"/>
      <c r="F80" s="11"/>
      <c r="G80" s="11"/>
      <c r="H80" s="11"/>
      <c r="I80" s="11"/>
      <c r="J80" s="11"/>
      <c r="K80" s="11"/>
      <c r="L80" s="11"/>
      <c r="M80" s="11"/>
      <c r="N80" s="11"/>
      <c r="O80" s="11"/>
      <c r="P80" s="11"/>
      <c r="Q80" s="11"/>
      <c r="R80" s="11"/>
      <c r="S80" s="11"/>
      <c r="T80" s="11"/>
      <c r="U80" s="11"/>
      <c r="V80" s="11"/>
    </row>
    <row r="81" spans="2:22" hidden="1" x14ac:dyDescent="0.2">
      <c r="B81" s="11"/>
      <c r="C81" s="11"/>
      <c r="D81" s="11"/>
      <c r="E81" s="11"/>
      <c r="F81" s="11"/>
      <c r="G81" s="11"/>
      <c r="H81" s="11"/>
      <c r="I81" s="11"/>
      <c r="J81" s="11"/>
      <c r="K81" s="11"/>
      <c r="L81" s="11"/>
      <c r="M81" s="11"/>
      <c r="N81" s="11"/>
      <c r="O81" s="11"/>
      <c r="P81" s="11"/>
      <c r="Q81" s="11"/>
      <c r="R81" s="11"/>
      <c r="S81" s="11"/>
      <c r="T81" s="11"/>
      <c r="U81" s="11"/>
      <c r="V81" s="11"/>
    </row>
    <row r="82" spans="2:22" hidden="1" x14ac:dyDescent="0.2">
      <c r="B82" s="11"/>
      <c r="C82" s="11"/>
      <c r="D82" s="11"/>
      <c r="E82" s="11"/>
      <c r="F82" s="11"/>
      <c r="G82" s="11"/>
      <c r="H82" s="11"/>
      <c r="I82" s="11"/>
      <c r="J82" s="11"/>
      <c r="K82" s="11"/>
      <c r="L82" s="11"/>
      <c r="M82" s="11"/>
      <c r="N82" s="11"/>
      <c r="O82" s="11"/>
      <c r="P82" s="11"/>
      <c r="Q82" s="11"/>
      <c r="R82" s="11"/>
      <c r="S82" s="11"/>
      <c r="T82" s="11"/>
      <c r="U82" s="11"/>
      <c r="V82" s="11"/>
    </row>
    <row r="83" spans="2:22" hidden="1" x14ac:dyDescent="0.2">
      <c r="B83" s="11"/>
      <c r="C83" s="11"/>
      <c r="D83" s="11"/>
      <c r="E83" s="11"/>
      <c r="F83" s="11"/>
      <c r="G83" s="11"/>
      <c r="H83" s="11"/>
      <c r="I83" s="11"/>
      <c r="J83" s="11"/>
      <c r="K83" s="11"/>
      <c r="L83" s="11"/>
      <c r="M83" s="11"/>
      <c r="N83" s="11"/>
      <c r="O83" s="11"/>
      <c r="P83" s="11"/>
      <c r="Q83" s="11"/>
      <c r="R83" s="11"/>
      <c r="S83" s="11"/>
      <c r="T83" s="11"/>
      <c r="U83" s="11"/>
      <c r="V83" s="11"/>
    </row>
    <row r="84" spans="2:22" hidden="1" x14ac:dyDescent="0.2">
      <c r="B84" s="11"/>
      <c r="C84" s="11"/>
      <c r="D84" s="11"/>
      <c r="E84" s="11"/>
      <c r="F84" s="11"/>
      <c r="G84" s="11"/>
      <c r="H84" s="11"/>
      <c r="I84" s="11"/>
      <c r="J84" s="11"/>
      <c r="K84" s="11"/>
      <c r="L84" s="11"/>
      <c r="M84" s="11"/>
      <c r="N84" s="11"/>
      <c r="O84" s="11"/>
      <c r="P84" s="11"/>
      <c r="Q84" s="11"/>
      <c r="R84" s="11"/>
      <c r="S84" s="11"/>
      <c r="T84" s="11"/>
      <c r="U84" s="11"/>
      <c r="V84" s="11"/>
    </row>
    <row r="85" spans="2:22" hidden="1" x14ac:dyDescent="0.2">
      <c r="B85" s="11"/>
      <c r="C85" s="11"/>
      <c r="D85" s="11"/>
      <c r="E85" s="11"/>
      <c r="F85" s="11"/>
      <c r="G85" s="11"/>
      <c r="H85" s="11"/>
      <c r="I85" s="11"/>
      <c r="J85" s="11"/>
      <c r="K85" s="11"/>
      <c r="L85" s="11"/>
      <c r="M85" s="11"/>
      <c r="N85" s="11"/>
      <c r="O85" s="11"/>
      <c r="P85" s="11"/>
      <c r="Q85" s="11"/>
      <c r="R85" s="11"/>
      <c r="S85" s="11"/>
      <c r="T85" s="11"/>
      <c r="U85" s="11"/>
      <c r="V85" s="11"/>
    </row>
    <row r="86" spans="2:22" hidden="1" x14ac:dyDescent="0.2">
      <c r="B86" s="11"/>
      <c r="C86" s="11"/>
      <c r="D86" s="11"/>
      <c r="E86" s="11"/>
      <c r="F86" s="11"/>
      <c r="G86" s="11"/>
      <c r="H86" s="11"/>
      <c r="I86" s="11"/>
      <c r="J86" s="11"/>
      <c r="K86" s="11"/>
      <c r="L86" s="11"/>
      <c r="M86" s="11"/>
      <c r="N86" s="11"/>
      <c r="O86" s="11"/>
      <c r="P86" s="11"/>
      <c r="Q86" s="11"/>
      <c r="R86" s="11"/>
      <c r="S86" s="11"/>
      <c r="T86" s="11"/>
      <c r="U86" s="11"/>
      <c r="V86" s="11"/>
    </row>
    <row r="87" spans="2:22" hidden="1" x14ac:dyDescent="0.2">
      <c r="B87" s="11"/>
      <c r="C87" s="11"/>
      <c r="D87" s="11"/>
      <c r="E87" s="11"/>
      <c r="F87" s="11"/>
      <c r="G87" s="11"/>
      <c r="H87" s="11"/>
      <c r="I87" s="11"/>
      <c r="J87" s="11"/>
      <c r="K87" s="11"/>
      <c r="L87" s="11"/>
      <c r="M87" s="11"/>
      <c r="N87" s="11"/>
      <c r="O87" s="11"/>
      <c r="P87" s="11"/>
      <c r="Q87" s="11"/>
      <c r="R87" s="11"/>
      <c r="S87" s="11"/>
      <c r="T87" s="11"/>
      <c r="U87" s="11"/>
      <c r="V87" s="11"/>
    </row>
    <row r="88" spans="2:22" hidden="1" x14ac:dyDescent="0.2">
      <c r="B88" s="11"/>
      <c r="C88" s="11"/>
      <c r="D88" s="11"/>
      <c r="E88" s="11"/>
      <c r="F88" s="11"/>
      <c r="G88" s="11"/>
      <c r="H88" s="11"/>
      <c r="I88" s="11"/>
      <c r="J88" s="11"/>
      <c r="K88" s="11"/>
      <c r="L88" s="11"/>
      <c r="M88" s="11"/>
      <c r="N88" s="11"/>
      <c r="O88" s="11"/>
      <c r="P88" s="11"/>
      <c r="Q88" s="11"/>
      <c r="R88" s="11"/>
      <c r="S88" s="11"/>
      <c r="T88" s="11"/>
      <c r="U88" s="11"/>
      <c r="V88" s="11"/>
    </row>
    <row r="89" spans="2:22" hidden="1" x14ac:dyDescent="0.2">
      <c r="B89" s="11"/>
      <c r="C89" s="11"/>
      <c r="D89" s="11"/>
      <c r="E89" s="11"/>
      <c r="F89" s="11"/>
      <c r="G89" s="11"/>
      <c r="H89" s="11"/>
      <c r="I89" s="11"/>
      <c r="J89" s="11"/>
      <c r="K89" s="11"/>
      <c r="L89" s="11"/>
      <c r="M89" s="11"/>
      <c r="N89" s="11"/>
      <c r="O89" s="11"/>
      <c r="P89" s="11"/>
      <c r="Q89" s="11"/>
      <c r="R89" s="11"/>
      <c r="S89" s="11"/>
      <c r="T89" s="11"/>
      <c r="U89" s="11"/>
      <c r="V89" s="11"/>
    </row>
    <row r="90" spans="2:22" hidden="1" x14ac:dyDescent="0.2">
      <c r="B90" s="11"/>
      <c r="C90" s="11"/>
      <c r="D90" s="11"/>
      <c r="E90" s="11"/>
      <c r="F90" s="11"/>
      <c r="G90" s="11"/>
      <c r="H90" s="11"/>
      <c r="I90" s="11"/>
      <c r="J90" s="11"/>
      <c r="K90" s="11"/>
      <c r="L90" s="11"/>
      <c r="M90" s="11"/>
      <c r="N90" s="11"/>
      <c r="O90" s="11"/>
      <c r="P90" s="11"/>
      <c r="Q90" s="11"/>
      <c r="R90" s="11"/>
      <c r="S90" s="11"/>
      <c r="T90" s="11"/>
      <c r="U90" s="11"/>
      <c r="V90" s="11"/>
    </row>
    <row r="91" spans="2:22" hidden="1" x14ac:dyDescent="0.2">
      <c r="B91" s="11"/>
      <c r="C91" s="11"/>
      <c r="D91" s="11"/>
      <c r="E91" s="11"/>
      <c r="F91" s="11"/>
      <c r="G91" s="11"/>
      <c r="H91" s="11"/>
      <c r="I91" s="11"/>
      <c r="J91" s="11"/>
      <c r="K91" s="11"/>
      <c r="L91" s="11"/>
      <c r="M91" s="11"/>
      <c r="N91" s="11"/>
      <c r="O91" s="11"/>
      <c r="P91" s="11"/>
      <c r="Q91" s="11"/>
      <c r="R91" s="11"/>
      <c r="S91" s="11"/>
      <c r="T91" s="11"/>
      <c r="U91" s="11"/>
      <c r="V91" s="11"/>
    </row>
    <row r="92" spans="2:22" hidden="1" x14ac:dyDescent="0.2">
      <c r="B92" s="11"/>
      <c r="C92" s="11"/>
      <c r="D92" s="11"/>
      <c r="E92" s="11"/>
      <c r="F92" s="11"/>
      <c r="G92" s="11"/>
      <c r="H92" s="11"/>
      <c r="I92" s="11"/>
      <c r="J92" s="11"/>
      <c r="K92" s="11"/>
      <c r="L92" s="11"/>
      <c r="M92" s="11"/>
      <c r="N92" s="11"/>
      <c r="O92" s="11"/>
      <c r="P92" s="11"/>
      <c r="Q92" s="11"/>
      <c r="R92" s="11"/>
      <c r="S92" s="11"/>
      <c r="T92" s="11"/>
      <c r="U92" s="11"/>
      <c r="V92" s="11"/>
    </row>
    <row r="93" spans="2:22" hidden="1" x14ac:dyDescent="0.2">
      <c r="B93" s="11"/>
      <c r="C93" s="11"/>
      <c r="D93" s="11"/>
      <c r="E93" s="11"/>
      <c r="F93" s="11"/>
      <c r="G93" s="11"/>
      <c r="H93" s="11"/>
      <c r="I93" s="11"/>
      <c r="J93" s="11"/>
      <c r="K93" s="11"/>
      <c r="L93" s="11"/>
      <c r="M93" s="11"/>
      <c r="N93" s="11"/>
      <c r="O93" s="11"/>
      <c r="P93" s="11"/>
      <c r="Q93" s="11"/>
      <c r="R93" s="11"/>
      <c r="S93" s="11"/>
      <c r="T93" s="11"/>
      <c r="U93" s="11"/>
      <c r="V93" s="11"/>
    </row>
    <row r="94" spans="2:22" hidden="1" x14ac:dyDescent="0.2">
      <c r="B94" s="11"/>
      <c r="C94" s="11"/>
      <c r="D94" s="11"/>
      <c r="E94" s="11"/>
      <c r="F94" s="11"/>
      <c r="G94" s="11"/>
      <c r="H94" s="11"/>
      <c r="I94" s="11"/>
      <c r="J94" s="11"/>
      <c r="K94" s="11"/>
      <c r="L94" s="11"/>
      <c r="M94" s="11"/>
      <c r="N94" s="11"/>
      <c r="O94" s="11"/>
      <c r="P94" s="11"/>
      <c r="Q94" s="11"/>
      <c r="R94" s="11"/>
      <c r="S94" s="11"/>
      <c r="T94" s="11"/>
      <c r="U94" s="11"/>
      <c r="V94" s="11"/>
    </row>
    <row r="95" spans="2:22" hidden="1" x14ac:dyDescent="0.2">
      <c r="B95" s="11"/>
      <c r="C95" s="11"/>
      <c r="D95" s="11"/>
      <c r="E95" s="11"/>
      <c r="F95" s="11"/>
      <c r="G95" s="11"/>
      <c r="H95" s="11"/>
      <c r="I95" s="11"/>
      <c r="J95" s="11"/>
      <c r="K95" s="11"/>
      <c r="L95" s="11"/>
      <c r="M95" s="11"/>
      <c r="N95" s="11"/>
      <c r="O95" s="11"/>
      <c r="P95" s="11"/>
      <c r="Q95" s="11"/>
      <c r="R95" s="11"/>
      <c r="S95" s="11"/>
      <c r="T95" s="11"/>
      <c r="U95" s="11"/>
      <c r="V95" s="11"/>
    </row>
    <row r="96" spans="2:22" hidden="1" x14ac:dyDescent="0.2">
      <c r="B96" s="11"/>
      <c r="C96" s="11"/>
      <c r="D96" s="11"/>
      <c r="E96" s="11"/>
      <c r="F96" s="11"/>
      <c r="G96" s="11"/>
      <c r="H96" s="11"/>
      <c r="I96" s="11"/>
      <c r="J96" s="11"/>
      <c r="K96" s="11"/>
      <c r="L96" s="11"/>
      <c r="M96" s="11"/>
      <c r="N96" s="11"/>
      <c r="O96" s="11"/>
      <c r="P96" s="11"/>
      <c r="Q96" s="11"/>
      <c r="R96" s="11"/>
      <c r="S96" s="11"/>
      <c r="T96" s="11"/>
      <c r="U96" s="11"/>
      <c r="V96" s="11"/>
    </row>
    <row r="97" spans="2:22" hidden="1" x14ac:dyDescent="0.2">
      <c r="B97" s="11"/>
      <c r="C97" s="11"/>
      <c r="D97" s="11"/>
      <c r="E97" s="11"/>
      <c r="F97" s="11"/>
      <c r="G97" s="11"/>
      <c r="H97" s="11"/>
      <c r="I97" s="11"/>
      <c r="J97" s="11"/>
      <c r="K97" s="11"/>
      <c r="L97" s="11"/>
      <c r="M97" s="11"/>
      <c r="N97" s="11"/>
      <c r="O97" s="11"/>
      <c r="P97" s="11"/>
      <c r="Q97" s="11"/>
      <c r="R97" s="11"/>
      <c r="S97" s="11"/>
      <c r="T97" s="11"/>
      <c r="U97" s="11"/>
      <c r="V97" s="11"/>
    </row>
    <row r="98" spans="2:22" hidden="1" x14ac:dyDescent="0.2">
      <c r="B98" s="11"/>
      <c r="C98" s="11"/>
      <c r="D98" s="11"/>
      <c r="E98" s="11"/>
      <c r="F98" s="11"/>
      <c r="G98" s="11"/>
      <c r="H98" s="11"/>
      <c r="I98" s="11"/>
      <c r="J98" s="11"/>
      <c r="K98" s="11"/>
      <c r="L98" s="11"/>
      <c r="M98" s="11"/>
      <c r="N98" s="11"/>
      <c r="O98" s="11"/>
      <c r="P98" s="11"/>
      <c r="Q98" s="11"/>
      <c r="R98" s="11"/>
      <c r="S98" s="11"/>
      <c r="T98" s="11"/>
      <c r="U98" s="11"/>
      <c r="V98" s="11"/>
    </row>
    <row r="99" spans="2:22" hidden="1" x14ac:dyDescent="0.2">
      <c r="B99" s="11"/>
      <c r="C99" s="11"/>
      <c r="D99" s="11"/>
      <c r="E99" s="11"/>
      <c r="F99" s="11"/>
      <c r="G99" s="11"/>
      <c r="H99" s="11"/>
      <c r="I99" s="11"/>
      <c r="J99" s="11"/>
      <c r="K99" s="11"/>
      <c r="L99" s="11"/>
      <c r="M99" s="11"/>
      <c r="N99" s="11"/>
      <c r="O99" s="11"/>
      <c r="P99" s="11"/>
      <c r="Q99" s="11"/>
      <c r="R99" s="11"/>
      <c r="S99" s="11"/>
      <c r="T99" s="11"/>
      <c r="U99" s="11"/>
      <c r="V99" s="11"/>
    </row>
    <row r="100" spans="2:22" hidden="1" x14ac:dyDescent="0.2">
      <c r="B100" s="11"/>
      <c r="C100" s="11"/>
      <c r="D100" s="11"/>
      <c r="E100" s="11"/>
      <c r="F100" s="11"/>
      <c r="G100" s="11"/>
      <c r="H100" s="11"/>
      <c r="I100" s="11"/>
      <c r="J100" s="11"/>
      <c r="K100" s="11"/>
      <c r="L100" s="11"/>
      <c r="M100" s="11"/>
      <c r="N100" s="11"/>
      <c r="O100" s="11"/>
      <c r="P100" s="11"/>
      <c r="Q100" s="11"/>
      <c r="R100" s="11"/>
      <c r="S100" s="11"/>
      <c r="T100" s="11"/>
      <c r="U100" s="11"/>
      <c r="V100" s="11"/>
    </row>
    <row r="101" spans="2:22" hidden="1" x14ac:dyDescent="0.2">
      <c r="B101" s="11"/>
      <c r="C101" s="11"/>
      <c r="D101" s="11"/>
      <c r="E101" s="11"/>
      <c r="F101" s="11"/>
      <c r="G101" s="11"/>
      <c r="H101" s="11"/>
      <c r="I101" s="11"/>
      <c r="J101" s="11"/>
      <c r="K101" s="11"/>
      <c r="L101" s="11"/>
      <c r="M101" s="11"/>
      <c r="N101" s="11"/>
      <c r="O101" s="11"/>
      <c r="P101" s="11"/>
      <c r="Q101" s="11"/>
      <c r="R101" s="11"/>
      <c r="S101" s="11"/>
      <c r="T101" s="11"/>
      <c r="U101" s="11"/>
      <c r="V101" s="11"/>
    </row>
    <row r="102" spans="2:22" hidden="1" x14ac:dyDescent="0.2">
      <c r="B102" s="11"/>
      <c r="C102" s="11"/>
      <c r="D102" s="11"/>
      <c r="E102" s="11"/>
      <c r="F102" s="11"/>
      <c r="G102" s="11"/>
      <c r="H102" s="11"/>
      <c r="I102" s="11"/>
      <c r="J102" s="11"/>
      <c r="K102" s="11"/>
      <c r="L102" s="11"/>
      <c r="M102" s="11"/>
      <c r="N102" s="11"/>
      <c r="O102" s="11"/>
      <c r="P102" s="11"/>
      <c r="Q102" s="11"/>
      <c r="R102" s="11"/>
      <c r="S102" s="11"/>
      <c r="T102" s="11"/>
      <c r="U102" s="11"/>
      <c r="V102" s="11"/>
    </row>
    <row r="103" spans="2:22" hidden="1" x14ac:dyDescent="0.2">
      <c r="B103" s="11"/>
      <c r="C103" s="11"/>
      <c r="D103" s="11"/>
      <c r="E103" s="11"/>
      <c r="F103" s="11"/>
      <c r="G103" s="11"/>
      <c r="H103" s="11"/>
      <c r="I103" s="11"/>
      <c r="J103" s="11"/>
      <c r="K103" s="11"/>
      <c r="L103" s="11"/>
      <c r="M103" s="11"/>
      <c r="N103" s="11"/>
      <c r="O103" s="11"/>
      <c r="P103" s="11"/>
      <c r="Q103" s="11"/>
      <c r="R103" s="11"/>
      <c r="S103" s="11"/>
      <c r="T103" s="11"/>
      <c r="U103" s="11"/>
      <c r="V103" s="11"/>
    </row>
    <row r="104" spans="2:22" hidden="1" x14ac:dyDescent="0.2">
      <c r="B104" s="11"/>
      <c r="C104" s="11"/>
      <c r="D104" s="11"/>
      <c r="E104" s="11"/>
      <c r="F104" s="11"/>
      <c r="G104" s="11"/>
      <c r="H104" s="11"/>
      <c r="I104" s="11"/>
      <c r="J104" s="11"/>
      <c r="K104" s="11"/>
      <c r="L104" s="11"/>
      <c r="M104" s="11"/>
      <c r="N104" s="11"/>
      <c r="O104" s="11"/>
      <c r="P104" s="11"/>
      <c r="Q104" s="11"/>
      <c r="R104" s="11"/>
      <c r="S104" s="11"/>
      <c r="T104" s="11"/>
      <c r="U104" s="11"/>
      <c r="V104" s="11"/>
    </row>
    <row r="105" spans="2:22" hidden="1" x14ac:dyDescent="0.2">
      <c r="B105" s="11"/>
      <c r="C105" s="11"/>
      <c r="D105" s="11"/>
      <c r="E105" s="11"/>
      <c r="F105" s="11"/>
      <c r="G105" s="11"/>
      <c r="H105" s="11"/>
      <c r="I105" s="11"/>
      <c r="J105" s="11"/>
      <c r="K105" s="11"/>
      <c r="L105" s="11"/>
      <c r="M105" s="11"/>
      <c r="N105" s="11"/>
      <c r="O105" s="11"/>
      <c r="P105" s="11"/>
      <c r="Q105" s="11"/>
      <c r="R105" s="11"/>
      <c r="S105" s="11"/>
      <c r="T105" s="11"/>
      <c r="U105" s="11"/>
      <c r="V105" s="11"/>
    </row>
    <row r="106" spans="2:22" hidden="1" x14ac:dyDescent="0.2">
      <c r="B106" s="11"/>
      <c r="C106" s="11"/>
      <c r="D106" s="11"/>
      <c r="E106" s="11"/>
      <c r="F106" s="11"/>
      <c r="G106" s="11"/>
      <c r="H106" s="11"/>
      <c r="I106" s="11"/>
      <c r="J106" s="11"/>
      <c r="K106" s="11"/>
      <c r="L106" s="11"/>
      <c r="M106" s="11"/>
      <c r="N106" s="11"/>
      <c r="O106" s="11"/>
      <c r="P106" s="11"/>
      <c r="Q106" s="11"/>
      <c r="R106" s="11"/>
      <c r="S106" s="11"/>
      <c r="T106" s="11"/>
      <c r="U106" s="11"/>
      <c r="V106" s="11"/>
    </row>
    <row r="107" spans="2:22" hidden="1" x14ac:dyDescent="0.2">
      <c r="B107" s="11"/>
      <c r="C107" s="11"/>
      <c r="D107" s="11"/>
      <c r="E107" s="11"/>
      <c r="F107" s="11"/>
      <c r="G107" s="11"/>
      <c r="H107" s="11"/>
      <c r="I107" s="11"/>
      <c r="J107" s="11"/>
      <c r="K107" s="11"/>
      <c r="L107" s="11"/>
      <c r="M107" s="11"/>
      <c r="N107" s="11"/>
      <c r="O107" s="11"/>
      <c r="P107" s="11"/>
      <c r="Q107" s="11"/>
      <c r="R107" s="11"/>
      <c r="S107" s="11"/>
      <c r="T107" s="11"/>
      <c r="U107" s="11"/>
      <c r="V107" s="11"/>
    </row>
    <row r="108" spans="2:22" hidden="1" x14ac:dyDescent="0.2">
      <c r="B108" s="11"/>
      <c r="C108" s="11"/>
      <c r="D108" s="11"/>
      <c r="E108" s="11"/>
      <c r="F108" s="11"/>
      <c r="G108" s="11"/>
      <c r="H108" s="11"/>
      <c r="I108" s="11"/>
      <c r="J108" s="11"/>
      <c r="K108" s="11"/>
      <c r="L108" s="11"/>
      <c r="M108" s="11"/>
      <c r="N108" s="11"/>
      <c r="O108" s="11"/>
      <c r="P108" s="11"/>
      <c r="Q108" s="11"/>
      <c r="R108" s="11"/>
      <c r="S108" s="11"/>
      <c r="T108" s="11"/>
      <c r="U108" s="11"/>
      <c r="V108" s="11"/>
    </row>
    <row r="109" spans="2:22" hidden="1" x14ac:dyDescent="0.2">
      <c r="B109" s="11"/>
      <c r="C109" s="11"/>
      <c r="D109" s="11"/>
      <c r="E109" s="11"/>
      <c r="F109" s="11"/>
      <c r="G109" s="11"/>
      <c r="H109" s="11"/>
      <c r="I109" s="11"/>
      <c r="J109" s="11"/>
      <c r="K109" s="11"/>
      <c r="L109" s="11"/>
      <c r="M109" s="11"/>
      <c r="N109" s="11"/>
      <c r="O109" s="11"/>
      <c r="P109" s="11"/>
      <c r="Q109" s="11"/>
      <c r="R109" s="11"/>
      <c r="S109" s="11"/>
      <c r="T109" s="11"/>
      <c r="U109" s="11"/>
      <c r="V109" s="11"/>
    </row>
    <row r="110" spans="2:22" hidden="1" x14ac:dyDescent="0.2">
      <c r="B110" s="11"/>
      <c r="C110" s="11"/>
      <c r="D110" s="11"/>
      <c r="E110" s="11"/>
      <c r="F110" s="11"/>
      <c r="G110" s="11"/>
      <c r="H110" s="11"/>
      <c r="I110" s="11"/>
      <c r="J110" s="11"/>
      <c r="K110" s="11"/>
      <c r="L110" s="11"/>
      <c r="M110" s="11"/>
      <c r="N110" s="11"/>
      <c r="O110" s="11"/>
      <c r="P110" s="11"/>
      <c r="Q110" s="11"/>
      <c r="R110" s="11"/>
      <c r="S110" s="11"/>
      <c r="T110" s="11"/>
      <c r="U110" s="11"/>
      <c r="V110" s="11"/>
    </row>
    <row r="111" spans="2:22" hidden="1" x14ac:dyDescent="0.2">
      <c r="B111" s="11"/>
      <c r="C111" s="11"/>
      <c r="D111" s="11"/>
      <c r="E111" s="11"/>
      <c r="F111" s="11"/>
      <c r="G111" s="11"/>
      <c r="H111" s="11"/>
      <c r="I111" s="11"/>
      <c r="J111" s="11"/>
      <c r="K111" s="11"/>
      <c r="L111" s="11"/>
      <c r="M111" s="11"/>
      <c r="N111" s="11"/>
      <c r="O111" s="11"/>
      <c r="P111" s="11"/>
      <c r="Q111" s="11"/>
      <c r="R111" s="11"/>
      <c r="S111" s="11"/>
      <c r="T111" s="11"/>
      <c r="U111" s="11"/>
      <c r="V111" s="11"/>
    </row>
    <row r="112" spans="2:22" hidden="1" x14ac:dyDescent="0.2">
      <c r="B112" s="11"/>
      <c r="C112" s="11"/>
      <c r="D112" s="11"/>
      <c r="E112" s="11"/>
      <c r="F112" s="11"/>
      <c r="G112" s="11"/>
      <c r="H112" s="11"/>
      <c r="I112" s="11"/>
      <c r="J112" s="11"/>
      <c r="K112" s="11"/>
      <c r="L112" s="11"/>
      <c r="M112" s="11"/>
      <c r="N112" s="11"/>
      <c r="O112" s="11"/>
      <c r="P112" s="11"/>
      <c r="Q112" s="11"/>
      <c r="R112" s="11"/>
      <c r="S112" s="11"/>
      <c r="T112" s="11"/>
      <c r="U112" s="11"/>
      <c r="V112" s="11"/>
    </row>
    <row r="113" spans="2:22" hidden="1" x14ac:dyDescent="0.2">
      <c r="B113" s="11"/>
      <c r="C113" s="11"/>
      <c r="D113" s="11"/>
      <c r="E113" s="11"/>
      <c r="F113" s="11"/>
      <c r="G113" s="11"/>
      <c r="H113" s="11"/>
      <c r="I113" s="11"/>
      <c r="J113" s="11"/>
      <c r="K113" s="11"/>
      <c r="L113" s="11"/>
      <c r="M113" s="11"/>
      <c r="N113" s="11"/>
      <c r="O113" s="11"/>
      <c r="P113" s="11"/>
      <c r="Q113" s="11"/>
      <c r="R113" s="11"/>
      <c r="S113" s="11"/>
      <c r="T113" s="11"/>
      <c r="U113" s="11"/>
      <c r="V113" s="11"/>
    </row>
    <row r="114" spans="2:22" hidden="1" x14ac:dyDescent="0.2">
      <c r="B114" s="11"/>
      <c r="C114" s="11"/>
      <c r="D114" s="11"/>
      <c r="E114" s="11"/>
      <c r="F114" s="11"/>
      <c r="G114" s="11"/>
      <c r="H114" s="11"/>
      <c r="I114" s="11"/>
      <c r="J114" s="11"/>
      <c r="K114" s="11"/>
      <c r="L114" s="11"/>
      <c r="M114" s="11"/>
      <c r="N114" s="11"/>
      <c r="O114" s="11"/>
      <c r="P114" s="11"/>
      <c r="Q114" s="11"/>
      <c r="R114" s="11"/>
      <c r="S114" s="11"/>
      <c r="T114" s="11"/>
      <c r="U114" s="11"/>
      <c r="V114" s="11"/>
    </row>
    <row r="115" spans="2:22" hidden="1" x14ac:dyDescent="0.2">
      <c r="B115" s="11"/>
      <c r="C115" s="11"/>
      <c r="D115" s="11"/>
      <c r="E115" s="11"/>
      <c r="F115" s="11"/>
      <c r="G115" s="11"/>
      <c r="H115" s="11"/>
      <c r="I115" s="11"/>
      <c r="J115" s="11"/>
      <c r="K115" s="11"/>
      <c r="L115" s="11"/>
      <c r="M115" s="11"/>
      <c r="N115" s="11"/>
      <c r="O115" s="11"/>
      <c r="P115" s="11"/>
      <c r="Q115" s="11"/>
      <c r="R115" s="11"/>
      <c r="S115" s="11"/>
      <c r="T115" s="11"/>
      <c r="U115" s="11"/>
      <c r="V115" s="11"/>
    </row>
    <row r="116" spans="2:22" hidden="1" x14ac:dyDescent="0.2">
      <c r="B116" s="11"/>
      <c r="C116" s="11"/>
      <c r="D116" s="11"/>
      <c r="E116" s="11"/>
      <c r="F116" s="11"/>
      <c r="G116" s="11"/>
      <c r="H116" s="11"/>
      <c r="I116" s="11"/>
      <c r="J116" s="11"/>
      <c r="K116" s="11"/>
      <c r="L116" s="11"/>
      <c r="M116" s="11"/>
      <c r="N116" s="11"/>
      <c r="O116" s="11"/>
      <c r="P116" s="11"/>
      <c r="Q116" s="11"/>
      <c r="R116" s="11"/>
      <c r="S116" s="11"/>
      <c r="T116" s="11"/>
      <c r="U116" s="11"/>
      <c r="V116" s="11"/>
    </row>
    <row r="117" spans="2:22" hidden="1" x14ac:dyDescent="0.2">
      <c r="B117" s="11"/>
      <c r="C117" s="11"/>
      <c r="D117" s="11"/>
      <c r="E117" s="11"/>
      <c r="F117" s="11"/>
      <c r="G117" s="11"/>
      <c r="H117" s="11"/>
      <c r="I117" s="11"/>
      <c r="J117" s="11"/>
      <c r="K117" s="11"/>
      <c r="L117" s="11"/>
      <c r="M117" s="11"/>
      <c r="N117" s="11"/>
      <c r="O117" s="11"/>
      <c r="P117" s="11"/>
      <c r="Q117" s="11"/>
      <c r="R117" s="11"/>
      <c r="S117" s="11"/>
      <c r="T117" s="11"/>
      <c r="U117" s="11"/>
      <c r="V117" s="11"/>
    </row>
    <row r="118" spans="2:22" hidden="1" x14ac:dyDescent="0.2">
      <c r="B118" s="11"/>
      <c r="C118" s="11"/>
      <c r="D118" s="11"/>
      <c r="E118" s="11"/>
      <c r="F118" s="11"/>
      <c r="G118" s="11"/>
      <c r="H118" s="11"/>
      <c r="I118" s="11"/>
      <c r="J118" s="11"/>
      <c r="K118" s="11"/>
      <c r="L118" s="11"/>
      <c r="M118" s="11"/>
      <c r="N118" s="11"/>
      <c r="O118" s="11"/>
      <c r="P118" s="11"/>
      <c r="Q118" s="11"/>
      <c r="R118" s="11"/>
      <c r="S118" s="11"/>
      <c r="T118" s="11"/>
      <c r="U118" s="11"/>
      <c r="V118" s="11"/>
    </row>
    <row r="119" spans="2:22" hidden="1" x14ac:dyDescent="0.2">
      <c r="B119" s="11"/>
      <c r="C119" s="11"/>
      <c r="D119" s="11"/>
      <c r="E119" s="11"/>
      <c r="F119" s="11"/>
      <c r="G119" s="11"/>
      <c r="H119" s="11"/>
      <c r="I119" s="11"/>
      <c r="J119" s="11"/>
      <c r="K119" s="11"/>
      <c r="L119" s="11"/>
      <c r="M119" s="11"/>
      <c r="N119" s="11"/>
      <c r="O119" s="11"/>
      <c r="P119" s="11"/>
      <c r="Q119" s="11"/>
      <c r="R119" s="11"/>
      <c r="S119" s="11"/>
      <c r="T119" s="11"/>
      <c r="U119" s="11"/>
      <c r="V119" s="11"/>
    </row>
    <row r="120" spans="2:22" x14ac:dyDescent="0.2"/>
    <row r="121" spans="2:22" x14ac:dyDescent="0.2"/>
  </sheetData>
  <sheetProtection algorithmName="SHA-512" hashValue="fwqhM/gBowihp1f16wfXjE7e3p75ACy1SstE07xBvfkZKfwQPK3HoAJz2UIGs9vGFE5aysn02oFqk9DiPsZb0Q==" saltValue="uqZwFIbOvdIoUVZCbAkFew==" spinCount="100000" sheet="1" selectLockedCells="1"/>
  <mergeCells count="5">
    <mergeCell ref="B4:C4"/>
    <mergeCell ref="B12:C12"/>
    <mergeCell ref="B35:D35"/>
    <mergeCell ref="B24:C24"/>
    <mergeCell ref="A2:C2"/>
  </mergeCells>
  <dataValidations count="3">
    <dataValidation type="list" allowBlank="1" showInputMessage="1" showErrorMessage="1" sqref="C10" xr:uid="{00000000-0002-0000-0200-000000000000}">
      <formula1>$W$2:$W$3</formula1>
    </dataValidation>
    <dataValidation type="whole" allowBlank="1" showInputMessage="1" showErrorMessage="1" errorTitle="Input Error" error="Enter a value without decimals" sqref="C7:C9" xr:uid="{00000000-0002-0000-0200-000001000000}">
      <formula1>0</formula1>
      <formula2>99999999</formula2>
    </dataValidation>
    <dataValidation type="list" allowBlank="1" showInputMessage="1" showErrorMessage="1" sqref="B48:B49 C17" xr:uid="{00000000-0002-0000-0200-000002000000}">
      <formula1>$B$48:$B$49</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V47"/>
  <sheetViews>
    <sheetView showGridLines="0" showRowColHeaders="0" topLeftCell="A4" zoomScaleNormal="100" workbookViewId="0">
      <selection activeCell="D22" sqref="D22"/>
    </sheetView>
  </sheetViews>
  <sheetFormatPr defaultColWidth="0" defaultRowHeight="11.25" x14ac:dyDescent="0.2"/>
  <cols>
    <col min="1" max="1" width="1.42578125" style="2" customWidth="1"/>
    <col min="2" max="2" width="9.140625" style="2" customWidth="1"/>
    <col min="3" max="3" width="34.7109375" style="2" customWidth="1"/>
    <col min="4" max="4" width="13.42578125" style="2" customWidth="1"/>
    <col min="5" max="6" width="9.140625" style="2" customWidth="1"/>
    <col min="7" max="7" width="9.140625" style="173" customWidth="1"/>
    <col min="8" max="8" width="9.140625" style="2" customWidth="1"/>
    <col min="9" max="9" width="10" style="2" bestFit="1" customWidth="1"/>
    <col min="10" max="15" width="9.140625" style="2" customWidth="1"/>
    <col min="16" max="16" width="13.5703125" style="2" customWidth="1"/>
    <col min="17" max="18" width="9.140625" style="2" customWidth="1"/>
    <col min="19" max="22" width="0" style="2" hidden="1" customWidth="1"/>
    <col min="23" max="16384" width="9.140625" style="2" hidden="1"/>
  </cols>
  <sheetData>
    <row r="1" spans="1:17" ht="12" customHeight="1" x14ac:dyDescent="0.2">
      <c r="A1" s="317"/>
      <c r="B1" s="317"/>
      <c r="C1" s="317"/>
      <c r="D1" s="317"/>
      <c r="E1" s="317"/>
      <c r="F1" s="317"/>
      <c r="G1" s="317"/>
      <c r="H1" s="317"/>
      <c r="I1" s="317"/>
      <c r="J1" s="317"/>
      <c r="K1" s="317"/>
      <c r="L1" s="317"/>
      <c r="M1" s="317"/>
      <c r="N1" s="317"/>
      <c r="O1" s="317"/>
      <c r="P1" s="317"/>
      <c r="Q1" s="317"/>
    </row>
    <row r="2" spans="1:17" ht="12" customHeight="1" x14ac:dyDescent="0.2">
      <c r="A2" s="317"/>
      <c r="B2" s="317"/>
      <c r="C2" s="317"/>
      <c r="D2" s="317"/>
      <c r="E2" s="317"/>
      <c r="F2" s="317"/>
      <c r="G2" s="317"/>
      <c r="H2" s="317"/>
      <c r="I2" s="317"/>
      <c r="J2" s="317"/>
      <c r="K2" s="317"/>
      <c r="L2" s="317"/>
      <c r="M2" s="317"/>
      <c r="N2" s="317"/>
      <c r="O2" s="317"/>
      <c r="P2" s="317"/>
      <c r="Q2" s="317"/>
    </row>
    <row r="3" spans="1:17" ht="12" customHeight="1" x14ac:dyDescent="0.2">
      <c r="A3" s="317"/>
      <c r="B3" s="317"/>
      <c r="C3" s="317"/>
      <c r="D3" s="317"/>
      <c r="E3" s="317"/>
      <c r="F3" s="317"/>
      <c r="G3" s="317"/>
      <c r="H3" s="317"/>
      <c r="I3" s="317"/>
      <c r="J3" s="317"/>
      <c r="K3" s="317"/>
      <c r="L3" s="317"/>
      <c r="M3" s="317"/>
      <c r="N3" s="317"/>
      <c r="O3" s="317"/>
      <c r="P3" s="317"/>
      <c r="Q3" s="317"/>
    </row>
    <row r="4" spans="1:17" ht="7.15" customHeight="1" x14ac:dyDescent="0.2">
      <c r="A4" s="317"/>
      <c r="B4" s="317"/>
      <c r="C4" s="317"/>
      <c r="D4" s="317"/>
      <c r="E4" s="317"/>
      <c r="F4" s="317"/>
      <c r="G4" s="317"/>
      <c r="H4" s="317"/>
      <c r="I4" s="317"/>
      <c r="J4" s="317"/>
      <c r="K4" s="317"/>
      <c r="L4" s="317"/>
      <c r="M4" s="317"/>
      <c r="N4" s="317"/>
      <c r="O4" s="317"/>
      <c r="P4" s="317"/>
      <c r="Q4" s="317"/>
    </row>
    <row r="5" spans="1:17" ht="16.149999999999999" customHeight="1" x14ac:dyDescent="0.3">
      <c r="A5" s="51"/>
      <c r="B5" s="319" t="s">
        <v>229</v>
      </c>
      <c r="C5" s="319"/>
      <c r="D5" s="319"/>
      <c r="E5" s="319"/>
      <c r="F5" s="319"/>
      <c r="G5" s="319"/>
      <c r="H5" s="319"/>
      <c r="I5" s="319"/>
      <c r="J5" s="319"/>
      <c r="K5" s="319"/>
      <c r="L5" s="319"/>
      <c r="M5" s="319"/>
      <c r="N5" s="319"/>
      <c r="O5" s="319"/>
      <c r="P5" s="319"/>
      <c r="Q5" s="319"/>
    </row>
    <row r="6" spans="1:17" ht="12" customHeight="1" x14ac:dyDescent="0.2"/>
    <row r="7" spans="1:17" ht="12" customHeight="1" x14ac:dyDescent="0.25">
      <c r="B7" s="318" t="s">
        <v>139</v>
      </c>
      <c r="C7" s="318"/>
      <c r="D7" s="68"/>
      <c r="E7" s="68"/>
      <c r="F7" s="68"/>
      <c r="G7" s="174"/>
      <c r="H7" s="68"/>
      <c r="I7" s="68"/>
      <c r="J7" s="68"/>
      <c r="K7" s="68"/>
      <c r="L7" s="68"/>
      <c r="M7" s="68"/>
      <c r="N7" s="68"/>
      <c r="O7" s="68"/>
      <c r="P7" s="68"/>
      <c r="Q7" s="68"/>
    </row>
    <row r="8" spans="1:17" ht="12" customHeight="1" x14ac:dyDescent="0.2">
      <c r="B8" s="57"/>
      <c r="C8" s="68"/>
      <c r="D8" s="68"/>
      <c r="E8" s="68"/>
      <c r="F8" s="68"/>
      <c r="G8" s="174"/>
      <c r="H8" s="68"/>
      <c r="I8" s="68"/>
      <c r="J8" s="68"/>
      <c r="K8" s="68"/>
      <c r="L8" s="68"/>
      <c r="M8" s="68"/>
      <c r="N8" s="68"/>
      <c r="O8" s="68"/>
      <c r="P8" s="68"/>
      <c r="Q8" s="68"/>
    </row>
    <row r="9" spans="1:17" ht="12" customHeight="1" x14ac:dyDescent="0.2">
      <c r="B9" s="298" t="s">
        <v>162</v>
      </c>
      <c r="C9" s="298"/>
      <c r="D9" s="298"/>
      <c r="E9" s="298"/>
      <c r="F9" s="298"/>
      <c r="G9" s="298"/>
      <c r="H9" s="298"/>
      <c r="I9" s="298"/>
      <c r="J9" s="298"/>
      <c r="K9" s="298"/>
      <c r="L9" s="298"/>
      <c r="M9" s="298"/>
      <c r="N9" s="298"/>
      <c r="O9" s="298"/>
      <c r="P9" s="298"/>
      <c r="Q9" s="298"/>
    </row>
    <row r="10" spans="1:17" ht="12" customHeight="1" x14ac:dyDescent="0.2">
      <c r="B10" s="298" t="s">
        <v>163</v>
      </c>
      <c r="C10" s="298"/>
      <c r="D10" s="298"/>
      <c r="E10" s="298"/>
      <c r="F10" s="298"/>
      <c r="G10" s="298"/>
      <c r="H10" s="298"/>
      <c r="I10" s="298"/>
      <c r="J10" s="298"/>
      <c r="K10" s="298"/>
      <c r="L10" s="298"/>
      <c r="M10" s="298"/>
      <c r="N10" s="298"/>
      <c r="O10" s="298"/>
      <c r="P10" s="298"/>
      <c r="Q10" s="298"/>
    </row>
    <row r="11" spans="1:17" ht="12" customHeight="1" x14ac:dyDescent="0.2">
      <c r="B11" s="298" t="s">
        <v>164</v>
      </c>
      <c r="C11" s="298"/>
      <c r="D11" s="298"/>
      <c r="E11" s="298"/>
      <c r="F11" s="298"/>
      <c r="G11" s="298"/>
      <c r="H11" s="298"/>
      <c r="I11" s="298"/>
      <c r="J11" s="298"/>
      <c r="K11" s="298"/>
      <c r="L11" s="298"/>
      <c r="M11" s="298"/>
      <c r="N11" s="298"/>
      <c r="O11" s="298"/>
      <c r="P11" s="298"/>
      <c r="Q11" s="298"/>
    </row>
    <row r="12" spans="1:17" ht="12" customHeight="1" x14ac:dyDescent="0.2">
      <c r="B12" s="57"/>
      <c r="C12" s="68"/>
      <c r="D12" s="68"/>
      <c r="E12" s="68"/>
      <c r="F12" s="68"/>
      <c r="G12" s="174"/>
      <c r="H12" s="68"/>
      <c r="I12" s="68"/>
      <c r="J12" s="68"/>
      <c r="K12" s="68"/>
      <c r="L12" s="68"/>
      <c r="M12" s="68"/>
      <c r="N12" s="68"/>
      <c r="O12" s="68"/>
      <c r="P12" s="68"/>
      <c r="Q12" s="68"/>
    </row>
    <row r="13" spans="1:17" ht="13.15" customHeight="1" x14ac:dyDescent="0.2">
      <c r="B13" s="288" t="s">
        <v>2</v>
      </c>
      <c r="C13" s="289"/>
      <c r="D13" s="171"/>
      <c r="E13" s="68"/>
      <c r="F13" s="68"/>
      <c r="G13" s="174"/>
      <c r="H13" s="68"/>
      <c r="I13" s="68"/>
      <c r="J13" s="68"/>
      <c r="K13" s="68"/>
      <c r="L13" s="68"/>
      <c r="M13" s="68"/>
      <c r="N13" s="68"/>
      <c r="O13" s="68"/>
      <c r="P13" s="68"/>
      <c r="Q13" s="68"/>
    </row>
    <row r="14" spans="1:17" ht="13.15" customHeight="1" x14ac:dyDescent="0.2">
      <c r="B14" s="288" t="s">
        <v>165</v>
      </c>
      <c r="C14" s="289"/>
      <c r="D14" s="172"/>
      <c r="E14" s="133"/>
      <c r="F14" s="68"/>
      <c r="G14" s="174"/>
      <c r="H14" s="68"/>
      <c r="I14" s="68"/>
      <c r="J14" s="68"/>
      <c r="K14" s="68"/>
      <c r="L14" s="68"/>
      <c r="M14" s="68"/>
      <c r="N14" s="68"/>
      <c r="O14" s="68"/>
      <c r="P14" s="134"/>
      <c r="Q14" s="68"/>
    </row>
    <row r="15" spans="1:17" hidden="1" x14ac:dyDescent="0.2">
      <c r="B15" s="135"/>
      <c r="C15" s="292" t="s">
        <v>166</v>
      </c>
      <c r="D15" s="136" t="s">
        <v>167</v>
      </c>
      <c r="E15" s="137" t="s">
        <v>168</v>
      </c>
      <c r="F15" s="138" t="s">
        <v>169</v>
      </c>
      <c r="G15" s="174"/>
      <c r="H15" s="68"/>
      <c r="I15" s="68"/>
      <c r="J15" s="68"/>
      <c r="K15" s="68"/>
      <c r="L15" s="68"/>
      <c r="M15" s="68"/>
      <c r="N15" s="68"/>
      <c r="O15" s="68"/>
      <c r="P15" s="134"/>
      <c r="Q15" s="68"/>
    </row>
    <row r="16" spans="1:17" ht="12" hidden="1" thickBot="1" x14ac:dyDescent="0.25">
      <c r="B16" s="135"/>
      <c r="C16" s="293"/>
      <c r="D16" s="139">
        <v>1000</v>
      </c>
      <c r="E16" s="139">
        <v>0</v>
      </c>
      <c r="F16" s="139">
        <f>SUM(D16+E16)</f>
        <v>1000</v>
      </c>
      <c r="G16" s="174"/>
      <c r="H16" s="68"/>
      <c r="I16" s="68"/>
      <c r="J16" s="68"/>
      <c r="K16" s="68"/>
      <c r="L16" s="68"/>
      <c r="M16" s="68"/>
      <c r="N16" s="68"/>
      <c r="O16" s="68"/>
      <c r="P16" s="134"/>
      <c r="Q16" s="68"/>
    </row>
    <row r="17" spans="2:21" ht="12" thickBot="1" x14ac:dyDescent="0.25">
      <c r="B17" s="135"/>
      <c r="C17" s="68"/>
      <c r="D17" s="68"/>
      <c r="E17" s="68"/>
      <c r="F17" s="68"/>
      <c r="G17" s="174"/>
      <c r="H17" s="68"/>
      <c r="I17" s="68"/>
      <c r="J17" s="68"/>
      <c r="K17" s="68"/>
      <c r="L17" s="68"/>
      <c r="M17" s="68"/>
      <c r="N17" s="68"/>
      <c r="O17" s="68"/>
      <c r="P17" s="134"/>
      <c r="Q17" s="135"/>
    </row>
    <row r="18" spans="2:21" ht="15" customHeight="1" x14ac:dyDescent="0.2">
      <c r="B18" s="294" t="s">
        <v>130</v>
      </c>
      <c r="C18" s="296" t="s">
        <v>170</v>
      </c>
      <c r="D18" s="290" t="s">
        <v>171</v>
      </c>
      <c r="E18" s="290" t="s">
        <v>172</v>
      </c>
      <c r="F18" s="290" t="s">
        <v>173</v>
      </c>
      <c r="G18" s="315" t="s">
        <v>174</v>
      </c>
      <c r="H18" s="290" t="s">
        <v>175</v>
      </c>
      <c r="I18" s="290" t="s">
        <v>176</v>
      </c>
      <c r="J18" s="290" t="s">
        <v>177</v>
      </c>
      <c r="K18" s="290" t="s">
        <v>178</v>
      </c>
      <c r="L18" s="290" t="s">
        <v>179</v>
      </c>
      <c r="M18" s="290" t="s">
        <v>180</v>
      </c>
      <c r="N18" s="290" t="s">
        <v>181</v>
      </c>
      <c r="O18" s="290" t="s">
        <v>182</v>
      </c>
      <c r="P18" s="308" t="s">
        <v>183</v>
      </c>
      <c r="Q18" s="310" t="s">
        <v>130</v>
      </c>
    </row>
    <row r="19" spans="2:21" ht="15.75" customHeight="1" x14ac:dyDescent="0.2">
      <c r="B19" s="295"/>
      <c r="C19" s="297"/>
      <c r="D19" s="291"/>
      <c r="E19" s="291"/>
      <c r="F19" s="291"/>
      <c r="G19" s="316"/>
      <c r="H19" s="291"/>
      <c r="I19" s="291"/>
      <c r="J19" s="291"/>
      <c r="K19" s="291"/>
      <c r="L19" s="291"/>
      <c r="M19" s="291"/>
      <c r="N19" s="291"/>
      <c r="O19" s="291"/>
      <c r="P19" s="309"/>
      <c r="Q19" s="311"/>
    </row>
    <row r="20" spans="2:21" ht="15.75" customHeight="1" x14ac:dyDescent="0.2">
      <c r="B20" s="188"/>
      <c r="C20" s="167" t="s">
        <v>184</v>
      </c>
      <c r="D20" s="169"/>
      <c r="E20" s="169"/>
      <c r="F20" s="169"/>
      <c r="G20" s="261"/>
      <c r="H20" s="169"/>
      <c r="I20" s="169"/>
      <c r="J20" s="169"/>
      <c r="K20" s="169"/>
      <c r="L20" s="169"/>
      <c r="M20" s="169"/>
      <c r="N20" s="169"/>
      <c r="O20" s="169"/>
      <c r="P20" s="168"/>
      <c r="Q20" s="189"/>
    </row>
    <row r="21" spans="2:21" ht="15.75" hidden="1" customHeight="1" x14ac:dyDescent="0.2">
      <c r="B21" s="188"/>
      <c r="C21" s="167"/>
      <c r="D21" s="170">
        <f>IF(D20-2&lt;0,0,D20-2)</f>
        <v>0</v>
      </c>
      <c r="E21" s="170">
        <f t="shared" ref="E21:O21" si="0">IF(E20-2&lt;0,0,E20-2)</f>
        <v>0</v>
      </c>
      <c r="F21" s="170">
        <f t="shared" si="0"/>
        <v>0</v>
      </c>
      <c r="G21" s="175">
        <f t="shared" si="0"/>
        <v>0</v>
      </c>
      <c r="H21" s="170">
        <f t="shared" si="0"/>
        <v>0</v>
      </c>
      <c r="I21" s="170">
        <f t="shared" si="0"/>
        <v>0</v>
      </c>
      <c r="J21" s="170">
        <f t="shared" si="0"/>
        <v>0</v>
      </c>
      <c r="K21" s="170">
        <f t="shared" si="0"/>
        <v>0</v>
      </c>
      <c r="L21" s="170">
        <f t="shared" si="0"/>
        <v>0</v>
      </c>
      <c r="M21" s="170">
        <f t="shared" si="0"/>
        <v>0</v>
      </c>
      <c r="N21" s="170">
        <f t="shared" si="0"/>
        <v>0</v>
      </c>
      <c r="O21" s="170">
        <f t="shared" si="0"/>
        <v>0</v>
      </c>
      <c r="P21" s="168"/>
      <c r="Q21" s="189"/>
    </row>
    <row r="22" spans="2:21" ht="15.75" customHeight="1" x14ac:dyDescent="0.2">
      <c r="B22" s="188"/>
      <c r="C22" s="167" t="s">
        <v>185</v>
      </c>
      <c r="D22" s="176"/>
      <c r="E22" s="176"/>
      <c r="F22" s="176"/>
      <c r="G22" s="176"/>
      <c r="H22" s="176"/>
      <c r="I22" s="176"/>
      <c r="J22" s="176"/>
      <c r="K22" s="176"/>
      <c r="L22" s="176"/>
      <c r="M22" s="176"/>
      <c r="N22" s="176"/>
      <c r="O22" s="176"/>
      <c r="P22" s="180">
        <f t="shared" ref="P22:P26" si="1">SUM(D22:O22)</f>
        <v>0</v>
      </c>
      <c r="Q22" s="190"/>
    </row>
    <row r="23" spans="2:21" ht="15.75" customHeight="1" x14ac:dyDescent="0.2">
      <c r="B23" s="188">
        <v>4474</v>
      </c>
      <c r="C23" s="167" t="s">
        <v>186</v>
      </c>
      <c r="D23" s="176"/>
      <c r="E23" s="176"/>
      <c r="F23" s="176"/>
      <c r="G23" s="176"/>
      <c r="H23" s="176"/>
      <c r="I23" s="176"/>
      <c r="J23" s="176"/>
      <c r="K23" s="176"/>
      <c r="L23" s="176"/>
      <c r="M23" s="176"/>
      <c r="N23" s="176"/>
      <c r="O23" s="176"/>
      <c r="P23" s="180">
        <f t="shared" si="1"/>
        <v>0</v>
      </c>
      <c r="Q23" s="190">
        <v>4474</v>
      </c>
    </row>
    <row r="24" spans="2:21" ht="15.75" customHeight="1" x14ac:dyDescent="0.2">
      <c r="B24" s="188">
        <v>3810</v>
      </c>
      <c r="C24" s="167" t="s">
        <v>187</v>
      </c>
      <c r="D24" s="177">
        <f>IF(D14="Yes",0,D23)</f>
        <v>0</v>
      </c>
      <c r="E24" s="177">
        <f>IF(D14="Yes",0,E23)</f>
        <v>0</v>
      </c>
      <c r="F24" s="177">
        <f>IF(D14="Yes",0,F23)</f>
        <v>0</v>
      </c>
      <c r="G24" s="177">
        <f>IF(D14="Yes",0,G23)</f>
        <v>0</v>
      </c>
      <c r="H24" s="177">
        <f>IF(D14="Yes",0,H23)</f>
        <v>0</v>
      </c>
      <c r="I24" s="177">
        <f>IF(D14="Yes",0,I23)</f>
        <v>0</v>
      </c>
      <c r="J24" s="177">
        <f>IF(D14="Yes",0,J23)</f>
        <v>0</v>
      </c>
      <c r="K24" s="177">
        <f>IF(D14="Yes",0,K23)</f>
        <v>0</v>
      </c>
      <c r="L24" s="177">
        <f>IF(D14="Yes",0,L23)</f>
        <v>0</v>
      </c>
      <c r="M24" s="177">
        <f>IF(D14="Yes",0,M23)</f>
        <v>0</v>
      </c>
      <c r="N24" s="177">
        <f>IF(D14="Yes",0,N23)</f>
        <v>0</v>
      </c>
      <c r="O24" s="177">
        <f>IF(D14="Yes",0,O23)</f>
        <v>0</v>
      </c>
      <c r="P24" s="180">
        <f t="shared" si="1"/>
        <v>0</v>
      </c>
      <c r="Q24" s="190">
        <v>3810</v>
      </c>
    </row>
    <row r="25" spans="2:21" ht="26.45" customHeight="1" x14ac:dyDescent="0.2">
      <c r="B25" s="188" t="s">
        <v>188</v>
      </c>
      <c r="C25" s="167" t="s">
        <v>189</v>
      </c>
      <c r="D25" s="177">
        <f>D22+D24</f>
        <v>0</v>
      </c>
      <c r="E25" s="177">
        <f t="shared" ref="E25:O25" si="2">E22+E24</f>
        <v>0</v>
      </c>
      <c r="F25" s="177">
        <f t="shared" si="2"/>
        <v>0</v>
      </c>
      <c r="G25" s="177">
        <f t="shared" si="2"/>
        <v>0</v>
      </c>
      <c r="H25" s="177">
        <f t="shared" si="2"/>
        <v>0</v>
      </c>
      <c r="I25" s="177">
        <f t="shared" si="2"/>
        <v>0</v>
      </c>
      <c r="J25" s="177">
        <f t="shared" si="2"/>
        <v>0</v>
      </c>
      <c r="K25" s="177">
        <f t="shared" si="2"/>
        <v>0</v>
      </c>
      <c r="L25" s="177">
        <f t="shared" si="2"/>
        <v>0</v>
      </c>
      <c r="M25" s="177">
        <f t="shared" si="2"/>
        <v>0</v>
      </c>
      <c r="N25" s="177">
        <f t="shared" si="2"/>
        <v>0</v>
      </c>
      <c r="O25" s="177">
        <f t="shared" si="2"/>
        <v>0</v>
      </c>
      <c r="P25" s="180">
        <f t="shared" si="1"/>
        <v>0</v>
      </c>
      <c r="Q25" s="190">
        <v>4005</v>
      </c>
    </row>
    <row r="26" spans="2:21" ht="12.75" customHeight="1" x14ac:dyDescent="0.2">
      <c r="B26" s="191">
        <v>4116</v>
      </c>
      <c r="C26" s="167" t="s">
        <v>190</v>
      </c>
      <c r="D26" s="177">
        <f t="shared" ref="D26:O26" si="3">IF((AND(D25&gt;0)),SUM(IF(D20&lt;3,D20*319,(2*319)+(215*(D20-2)))*D28),0)</f>
        <v>0</v>
      </c>
      <c r="E26" s="177">
        <f t="shared" si="3"/>
        <v>0</v>
      </c>
      <c r="F26" s="177">
        <f t="shared" si="3"/>
        <v>0</v>
      </c>
      <c r="G26" s="177">
        <f t="shared" si="3"/>
        <v>0</v>
      </c>
      <c r="H26" s="177">
        <f t="shared" si="3"/>
        <v>0</v>
      </c>
      <c r="I26" s="177">
        <f t="shared" si="3"/>
        <v>0</v>
      </c>
      <c r="J26" s="177">
        <f t="shared" si="3"/>
        <v>0</v>
      </c>
      <c r="K26" s="177">
        <f t="shared" si="3"/>
        <v>0</v>
      </c>
      <c r="L26" s="177">
        <f t="shared" si="3"/>
        <v>0</v>
      </c>
      <c r="M26" s="177">
        <f t="shared" si="3"/>
        <v>0</v>
      </c>
      <c r="N26" s="177">
        <f t="shared" si="3"/>
        <v>0</v>
      </c>
      <c r="O26" s="177">
        <f t="shared" si="3"/>
        <v>0</v>
      </c>
      <c r="P26" s="181">
        <f t="shared" si="1"/>
        <v>0</v>
      </c>
      <c r="Q26" s="192">
        <v>4116</v>
      </c>
    </row>
    <row r="27" spans="2:21" ht="12.75" customHeight="1" thickBot="1" x14ac:dyDescent="0.25">
      <c r="B27" s="193">
        <v>4120</v>
      </c>
      <c r="C27" s="197" t="s">
        <v>191</v>
      </c>
      <c r="D27" s="194">
        <f>IF(D25=0,0,D30)</f>
        <v>0</v>
      </c>
      <c r="E27" s="194">
        <f>IF(E25=0,0,E30)</f>
        <v>0</v>
      </c>
      <c r="F27" s="194">
        <f>IF(F25=0,0,F30)</f>
        <v>0</v>
      </c>
      <c r="G27" s="194">
        <f>IF(G25=0,0,G30)</f>
        <v>0</v>
      </c>
      <c r="H27" s="194">
        <f>IF(H25=0,0,H29)</f>
        <v>0</v>
      </c>
      <c r="I27" s="194">
        <f t="shared" ref="I27:O27" si="4">IF(I25=0,0,I30)</f>
        <v>0</v>
      </c>
      <c r="J27" s="194">
        <f t="shared" si="4"/>
        <v>0</v>
      </c>
      <c r="K27" s="194">
        <f t="shared" si="4"/>
        <v>0</v>
      </c>
      <c r="L27" s="194">
        <f t="shared" si="4"/>
        <v>0</v>
      </c>
      <c r="M27" s="194">
        <f t="shared" si="4"/>
        <v>0</v>
      </c>
      <c r="N27" s="194">
        <f t="shared" si="4"/>
        <v>0</v>
      </c>
      <c r="O27" s="194">
        <f t="shared" si="4"/>
        <v>0</v>
      </c>
      <c r="P27" s="195">
        <f>SUM(D27:O27)</f>
        <v>0</v>
      </c>
      <c r="Q27" s="196">
        <v>4120</v>
      </c>
    </row>
    <row r="28" spans="2:21" ht="12.75" hidden="1" customHeight="1" x14ac:dyDescent="0.2">
      <c r="B28" s="182"/>
      <c r="C28" s="183"/>
      <c r="D28" s="184">
        <f>IF($D14="Y",IF(#REF!&gt;0,1,0),1)</f>
        <v>1</v>
      </c>
      <c r="E28" s="184">
        <f>IF($D14="Y",IF(#REF!&gt;0,1,0),1)</f>
        <v>1</v>
      </c>
      <c r="F28" s="184">
        <f>IF($D14="Y",IF(#REF!&gt;0,1,0),1)</f>
        <v>1</v>
      </c>
      <c r="G28" s="185">
        <f>IF($D14="Y",IF(#REF!&gt;0,1,0),1)</f>
        <v>1</v>
      </c>
      <c r="H28" s="184">
        <f>IF($D14="Y",IF(#REF!&gt;0,1,0),1)</f>
        <v>1</v>
      </c>
      <c r="I28" s="184">
        <f>IF($D14="Y",IF(#REF!&gt;0,1,0),1)</f>
        <v>1</v>
      </c>
      <c r="J28" s="184">
        <f>IF($D14="Y",IF(#REF!&gt;0,1,0),1)</f>
        <v>1</v>
      </c>
      <c r="K28" s="184">
        <f>IF($D14="Y",IF(#REF!&gt;0,1,0),1)</f>
        <v>1</v>
      </c>
      <c r="L28" s="184">
        <f>IF($D14="Y",IF(#REF!&gt;0,1,0),1)</f>
        <v>1</v>
      </c>
      <c r="M28" s="184">
        <f>IF($D14="Y",IF(#REF!&gt;0,1,0),1)</f>
        <v>1</v>
      </c>
      <c r="N28" s="184">
        <f>IF($D14="Y",IF(#REF!&gt;0,1,0),1)</f>
        <v>1</v>
      </c>
      <c r="O28" s="184">
        <f>IF($D14="Y",IF(#REF!&gt;0,1,0),1)</f>
        <v>1</v>
      </c>
      <c r="P28" s="186">
        <f>IF(E14&lt;65,0,(P34-P35))</f>
        <v>0</v>
      </c>
      <c r="Q28" s="187"/>
    </row>
    <row r="29" spans="2:21" ht="12.75" hidden="1" customHeight="1" x14ac:dyDescent="0.2">
      <c r="B29" s="140"/>
      <c r="C29" s="141"/>
      <c r="D29" s="142"/>
      <c r="E29" s="143">
        <f>IF(E31=0,-D27,E30)</f>
        <v>0</v>
      </c>
      <c r="F29" s="143">
        <f>IF(F31=0,-(D27+E27),F30)</f>
        <v>0</v>
      </c>
      <c r="G29" s="178">
        <f>IF(G31=0,-(D27+E27+F27),G30)</f>
        <v>0</v>
      </c>
      <c r="H29" s="143">
        <f>IF(H31=0,-(D27+E27+F27+G27),H30)</f>
        <v>0</v>
      </c>
      <c r="I29" s="143">
        <f>IF(I31=0,-(D27+E27+F27+G27+H27),I30)</f>
        <v>0</v>
      </c>
      <c r="J29" s="143">
        <f>IF(J31=0,-(D27+E27+F27+G27+H27+I27),J30)</f>
        <v>0</v>
      </c>
      <c r="K29" s="143">
        <f>IF(K31=0,-(D27+E27+F27+G27+H27+I27+J27),K30)</f>
        <v>0</v>
      </c>
      <c r="L29" s="143">
        <f>IF(L31=0,-(D27+E27+F27+G27+H27+I27+J27+K27),L30)</f>
        <v>0</v>
      </c>
      <c r="M29" s="143">
        <f>IF(M31=0,-(D27+E27+F27+G27+H27+I27+J27+K27+L27),M30)</f>
        <v>0</v>
      </c>
      <c r="N29" s="143">
        <f>IF(N31=0,-(D27+E27+F27+G27+H27+I27+J27+K27+L27+M27),N30)</f>
        <v>0</v>
      </c>
      <c r="O29" s="143">
        <f>IF(O31=0,-(D27+E27+F27+G27+H27+I27+J27+K27+L27+M27+N27),O30)</f>
        <v>0</v>
      </c>
      <c r="P29" s="143">
        <f>IF(P31=0,-O27,P30)</f>
        <v>0</v>
      </c>
      <c r="Q29" s="144"/>
    </row>
    <row r="30" spans="2:21" ht="12.75" hidden="1" customHeight="1" x14ac:dyDescent="0.2">
      <c r="B30" s="140"/>
      <c r="C30" s="145" t="s">
        <v>192</v>
      </c>
      <c r="D30" s="67">
        <f>D31</f>
        <v>0</v>
      </c>
      <c r="E30" s="67">
        <f>E31-D27</f>
        <v>0</v>
      </c>
      <c r="F30" s="67">
        <f>F31-(D27+E27)</f>
        <v>0</v>
      </c>
      <c r="G30" s="179">
        <f>G31-(D27+E27+F27)</f>
        <v>0</v>
      </c>
      <c r="H30" s="67">
        <f>H31-(D27+E27+F27+G27)</f>
        <v>0</v>
      </c>
      <c r="I30" s="67">
        <f>I31-(D27+E27+F27+G27+H27)</f>
        <v>0</v>
      </c>
      <c r="J30" s="67">
        <f>J31-(D27+E27+F27+G27+H27+I27)</f>
        <v>0</v>
      </c>
      <c r="K30" s="67">
        <f>K31-(D27+E27+F27+G27+H27+I27+J27)</f>
        <v>0</v>
      </c>
      <c r="L30" s="67">
        <f>L31-(D27+E27+F27+G27+H27+I27+J27+K27)</f>
        <v>0</v>
      </c>
      <c r="M30" s="67">
        <f>M31-(D27+E27+F27+G27+H27+I27+J27+K27+L27)</f>
        <v>0</v>
      </c>
      <c r="N30" s="67">
        <f>N31-(D27+E27+F27+G27+H27+I27+J27+K27+L27+M27)</f>
        <v>0</v>
      </c>
      <c r="O30" s="67">
        <f>O31-(D27+E27+F27+G27+H27+I27+J27+K27+L27+M27+N27)</f>
        <v>0</v>
      </c>
      <c r="P30" s="67">
        <f>P31-(L27+M27+N27+O27)</f>
        <v>0</v>
      </c>
      <c r="Q30" s="146"/>
      <c r="U30" s="38"/>
    </row>
    <row r="31" spans="2:21" ht="12.75" hidden="1" customHeight="1" x14ac:dyDescent="0.2">
      <c r="B31" s="140"/>
      <c r="C31" s="145" t="s">
        <v>193</v>
      </c>
      <c r="D31" s="67">
        <f>IF(D33&lt;0,0,D32)</f>
        <v>0</v>
      </c>
      <c r="E31" s="67">
        <f>IF(E33&lt;0,0,E32)</f>
        <v>0</v>
      </c>
      <c r="F31" s="67">
        <f t="shared" ref="F31:P31" si="5">IF(F33&lt;0,0,F32)</f>
        <v>0</v>
      </c>
      <c r="G31" s="179">
        <f t="shared" si="5"/>
        <v>0</v>
      </c>
      <c r="H31" s="67">
        <f t="shared" si="5"/>
        <v>0</v>
      </c>
      <c r="I31" s="67">
        <f t="shared" si="5"/>
        <v>0</v>
      </c>
      <c r="J31" s="67">
        <f t="shared" si="5"/>
        <v>0</v>
      </c>
      <c r="K31" s="67">
        <f t="shared" si="5"/>
        <v>0</v>
      </c>
      <c r="L31" s="67">
        <f t="shared" si="5"/>
        <v>0</v>
      </c>
      <c r="M31" s="67">
        <f t="shared" si="5"/>
        <v>0</v>
      </c>
      <c r="N31" s="67">
        <f t="shared" si="5"/>
        <v>0</v>
      </c>
      <c r="O31" s="67">
        <f t="shared" si="5"/>
        <v>0</v>
      </c>
      <c r="P31" s="147">
        <f t="shared" si="5"/>
        <v>0</v>
      </c>
      <c r="Q31" s="146"/>
      <c r="U31" s="38"/>
    </row>
    <row r="32" spans="2:21" ht="12.75" hidden="1" customHeight="1" x14ac:dyDescent="0.2">
      <c r="B32" s="140"/>
      <c r="C32" s="145" t="s">
        <v>194</v>
      </c>
      <c r="D32" s="67">
        <f>IF(D13&lt;65,0,D33)</f>
        <v>0</v>
      </c>
      <c r="E32" s="67">
        <f>IF(D13&lt;65,0,E33)</f>
        <v>0</v>
      </c>
      <c r="F32" s="67">
        <f>IF(D13&lt;65,0,F33)</f>
        <v>0</v>
      </c>
      <c r="G32" s="179">
        <f>IF(D13&lt;65,0,G33)</f>
        <v>0</v>
      </c>
      <c r="H32" s="67">
        <f>IF(D13&lt;65,0,H33)</f>
        <v>0</v>
      </c>
      <c r="I32" s="67">
        <f>IF(D13&lt;65,0,I33)</f>
        <v>0</v>
      </c>
      <c r="J32" s="67">
        <f>IF(D13&lt;65,0,J33)</f>
        <v>0</v>
      </c>
      <c r="K32" s="67">
        <f>IF(D13&lt;65,0,K33)</f>
        <v>0</v>
      </c>
      <c r="L32" s="67">
        <f>IF(D13&lt;65,0,L33)</f>
        <v>0</v>
      </c>
      <c r="M32" s="67">
        <f>IF(D13&lt;65,0,M33)</f>
        <v>0</v>
      </c>
      <c r="N32" s="67">
        <f>IF(D13&lt;65,0,N33)</f>
        <v>0</v>
      </c>
      <c r="O32" s="67">
        <f>IF(D13&lt;65,0,O33)</f>
        <v>0</v>
      </c>
      <c r="P32" s="148">
        <f>IF(D13&lt;65,0,P33)</f>
        <v>0</v>
      </c>
      <c r="Q32" s="146"/>
      <c r="U32" s="38"/>
    </row>
    <row r="33" spans="2:21" ht="12.75" hidden="1" customHeight="1" x14ac:dyDescent="0.2">
      <c r="B33" s="140"/>
      <c r="C33" s="145" t="s">
        <v>195</v>
      </c>
      <c r="D33" s="67">
        <f>((D25-(D26*3))*33.3/100)</f>
        <v>0</v>
      </c>
      <c r="E33" s="67">
        <f>(((D25+E25)-((D26+E26)*3))*33.3/100)</f>
        <v>0</v>
      </c>
      <c r="F33" s="67">
        <f>(((D25+E25+F25)-((D26+E26+F26)*3))*33.3/100)</f>
        <v>0</v>
      </c>
      <c r="G33" s="179">
        <f>(((D25+E25+F25+G25)-((D26+E26+F26+G26)*3))*33.3/100)</f>
        <v>0</v>
      </c>
      <c r="H33" s="67">
        <f>(((D25+E25+F25+G25+H25)-((D26+E26+F26+G26+H26)*3))*33.3/100)</f>
        <v>0</v>
      </c>
      <c r="I33" s="67">
        <f>(((D25+E25+F25+G25+H25+I25)-((D26+E26+F26+G26+H26+I26)*3))*33.3/100)</f>
        <v>0</v>
      </c>
      <c r="J33" s="67">
        <f>(((D25+E25+F25+G25+H25+I25+J25)-((D26+E26+F26+G26+H26+I26+J26)*3))*33.3/100)</f>
        <v>0</v>
      </c>
      <c r="K33" s="67">
        <f>(((D25+E25+F25+G25+H25+I25+J25+K25)-((D26+E26+F26+G26+H26+I26+J26+K26)*3))*33.3/100)</f>
        <v>0</v>
      </c>
      <c r="L33" s="67">
        <f>(((D25+E25+F25+G25+H25+I25+J25+K25+L25)-((D26+E26+F26+G26+H26+I26+J26+K26+L26)*3))*33.3/100)</f>
        <v>0</v>
      </c>
      <c r="M33" s="67">
        <f>(((D25+E25+F25+G25+H25+I25+J25+K25+L25+M25)-((D26+E26+F26+G26+H26+I26+J26+K26+L26+M26)*3))*33.3/100)</f>
        <v>0</v>
      </c>
      <c r="N33" s="67">
        <f>(((D25+E25+F25+G25+H25+I25+J25+K25+L25+M25+N25)-((D26+E26+F26+G26+H26+I26+J26+K26+L26+M26+N26)*3))*33.3/100)</f>
        <v>0</v>
      </c>
      <c r="O33" s="67">
        <f>(((D25+E25+F25+G25+H25+I25+J25+K25+L25+M25+N25+O25)-((D26+E26+F26+G26+H26+I26+J26+K26+L26+M26+N26+O26)*3))*33.3/100)</f>
        <v>0</v>
      </c>
      <c r="P33" s="149">
        <f>(((P25-(P26*3))*33.3/100))</f>
        <v>0</v>
      </c>
      <c r="Q33" s="146"/>
      <c r="U33" s="38"/>
    </row>
    <row r="34" spans="2:21" ht="12.75" hidden="1" customHeight="1" x14ac:dyDescent="0.2">
      <c r="B34" s="140"/>
      <c r="C34" s="145"/>
      <c r="D34" s="67"/>
      <c r="E34" s="67"/>
      <c r="F34" s="67"/>
      <c r="G34" s="179"/>
      <c r="H34" s="67"/>
      <c r="I34" s="67"/>
      <c r="J34" s="67"/>
      <c r="K34" s="67"/>
      <c r="L34" s="67"/>
      <c r="M34" s="67"/>
      <c r="N34" s="67"/>
      <c r="O34" s="67"/>
      <c r="P34" s="150"/>
      <c r="Q34" s="146"/>
      <c r="U34" s="38"/>
    </row>
    <row r="35" spans="2:21" ht="12" thickBot="1" x14ac:dyDescent="0.25">
      <c r="B35" s="135"/>
      <c r="C35" s="68"/>
      <c r="D35" s="68"/>
      <c r="E35" s="68"/>
      <c r="F35" s="68"/>
      <c r="G35" s="174"/>
      <c r="H35" s="68"/>
      <c r="I35" s="68"/>
      <c r="J35" s="68"/>
      <c r="K35" s="68"/>
      <c r="L35" s="68"/>
      <c r="M35" s="68"/>
      <c r="N35" s="68"/>
      <c r="O35" s="68"/>
      <c r="P35" s="134"/>
      <c r="Q35" s="135"/>
    </row>
    <row r="36" spans="2:21" ht="13.5" thickBot="1" x14ac:dyDescent="0.25">
      <c r="B36" s="312" t="s">
        <v>196</v>
      </c>
      <c r="C36" s="313"/>
      <c r="D36" s="313"/>
      <c r="E36" s="314"/>
      <c r="F36" s="68"/>
      <c r="G36" s="174"/>
      <c r="H36" s="68"/>
      <c r="I36" s="68"/>
      <c r="J36" s="68"/>
      <c r="K36" s="68"/>
      <c r="L36" s="68"/>
      <c r="M36" s="68"/>
      <c r="N36" s="68"/>
      <c r="O36" s="68"/>
      <c r="P36" s="134"/>
      <c r="Q36" s="68"/>
    </row>
    <row r="37" spans="2:21" ht="12.75" x14ac:dyDescent="0.2">
      <c r="B37" s="251"/>
      <c r="C37" s="299" t="s">
        <v>197</v>
      </c>
      <c r="D37" s="299"/>
      <c r="E37" s="300"/>
      <c r="F37" s="68"/>
      <c r="G37" s="174"/>
      <c r="H37" s="68"/>
      <c r="I37" s="68"/>
      <c r="J37" s="68"/>
      <c r="K37" s="68"/>
      <c r="L37" s="68"/>
      <c r="M37" s="68"/>
      <c r="N37" s="68"/>
      <c r="O37" s="68"/>
      <c r="P37" s="134"/>
      <c r="Q37" s="68"/>
    </row>
    <row r="38" spans="2:21" ht="12.75" x14ac:dyDescent="0.2">
      <c r="B38" s="252"/>
      <c r="C38" s="301" t="s">
        <v>198</v>
      </c>
      <c r="D38" s="301"/>
      <c r="E38" s="302"/>
      <c r="F38" s="68"/>
      <c r="G38" s="174"/>
      <c r="H38" s="68"/>
      <c r="I38" s="69"/>
      <c r="J38" s="69"/>
      <c r="K38" s="69"/>
      <c r="L38" s="69"/>
      <c r="M38" s="68"/>
      <c r="N38" s="68"/>
      <c r="O38" s="68"/>
      <c r="P38" s="134"/>
      <c r="Q38" s="68"/>
    </row>
    <row r="39" spans="2:21" ht="12.75" x14ac:dyDescent="0.2">
      <c r="B39" s="253"/>
      <c r="C39" s="303" t="s">
        <v>199</v>
      </c>
      <c r="D39" s="304"/>
      <c r="E39" s="305"/>
      <c r="F39" s="68"/>
      <c r="G39" s="174"/>
      <c r="H39" s="68"/>
      <c r="I39" s="69"/>
      <c r="J39" s="69"/>
      <c r="K39" s="69"/>
      <c r="L39" s="69"/>
      <c r="M39" s="68"/>
      <c r="N39" s="68"/>
      <c r="O39" s="68"/>
      <c r="P39" s="134"/>
      <c r="Q39" s="68"/>
    </row>
    <row r="40" spans="2:21" ht="12.75" x14ac:dyDescent="0.2">
      <c r="B40" s="254"/>
      <c r="C40" s="301" t="s">
        <v>130</v>
      </c>
      <c r="D40" s="306"/>
      <c r="E40" s="307"/>
      <c r="F40" s="68"/>
      <c r="G40" s="174"/>
      <c r="H40" s="68"/>
      <c r="I40" s="69"/>
      <c r="J40" s="69"/>
      <c r="K40" s="69"/>
      <c r="L40" s="69"/>
      <c r="M40" s="68"/>
      <c r="N40" s="68"/>
      <c r="O40" s="68"/>
      <c r="P40" s="134"/>
      <c r="Q40" s="68"/>
    </row>
    <row r="41" spans="2:21" x14ac:dyDescent="0.2">
      <c r="B41" s="68"/>
      <c r="C41" s="68"/>
      <c r="D41" s="68"/>
      <c r="E41" s="68"/>
      <c r="F41" s="68"/>
      <c r="G41" s="174"/>
      <c r="H41" s="68"/>
      <c r="I41" s="68"/>
      <c r="J41" s="68"/>
      <c r="K41" s="68"/>
      <c r="L41" s="68"/>
      <c r="M41" s="68"/>
      <c r="N41" s="68"/>
      <c r="O41" s="68"/>
      <c r="P41" s="68"/>
      <c r="Q41" s="68"/>
    </row>
    <row r="42" spans="2:21" x14ac:dyDescent="0.2">
      <c r="B42" s="68"/>
      <c r="C42" s="68"/>
      <c r="D42" s="68"/>
      <c r="E42" s="68"/>
      <c r="F42" s="68"/>
      <c r="G42" s="174"/>
      <c r="H42" s="68"/>
      <c r="I42" s="68"/>
      <c r="J42" s="68"/>
      <c r="K42" s="68"/>
      <c r="L42" s="68"/>
      <c r="M42" s="68"/>
      <c r="N42" s="68"/>
      <c r="O42" s="68"/>
      <c r="P42" s="68"/>
      <c r="Q42" s="68"/>
    </row>
    <row r="43" spans="2:21" ht="12" x14ac:dyDescent="0.2">
      <c r="B43" s="151" t="s">
        <v>68</v>
      </c>
      <c r="C43" s="68"/>
      <c r="D43" s="68"/>
      <c r="E43" s="68"/>
      <c r="F43" s="68"/>
      <c r="G43" s="174"/>
      <c r="H43" s="68"/>
      <c r="I43" s="68"/>
      <c r="J43" s="68"/>
      <c r="K43" s="68"/>
      <c r="L43" s="68"/>
      <c r="M43" s="68"/>
      <c r="N43" s="68"/>
      <c r="O43" s="68"/>
      <c r="P43" s="68"/>
      <c r="Q43" s="68"/>
    </row>
    <row r="44" spans="2:21" ht="12" x14ac:dyDescent="0.2">
      <c r="B44" s="151" t="s">
        <v>69</v>
      </c>
      <c r="C44" s="68"/>
      <c r="D44" s="68"/>
      <c r="E44" s="68"/>
      <c r="F44" s="68"/>
      <c r="G44" s="174"/>
      <c r="H44" s="68"/>
      <c r="I44" s="68"/>
      <c r="J44" s="68"/>
      <c r="K44" s="68"/>
      <c r="L44" s="68"/>
      <c r="M44" s="68"/>
      <c r="N44" s="68"/>
      <c r="O44" s="68"/>
      <c r="P44" s="68"/>
      <c r="Q44" s="68"/>
    </row>
    <row r="45" spans="2:21" ht="12" x14ac:dyDescent="0.2">
      <c r="B45" s="151" t="s">
        <v>70</v>
      </c>
      <c r="C45" s="68"/>
      <c r="D45" s="68"/>
      <c r="E45" s="68"/>
      <c r="F45" s="68"/>
      <c r="G45" s="174"/>
      <c r="H45" s="68"/>
      <c r="I45" s="68"/>
      <c r="J45" s="68"/>
      <c r="K45" s="68"/>
      <c r="L45" s="68"/>
      <c r="M45" s="68"/>
      <c r="N45" s="68"/>
      <c r="O45" s="68"/>
      <c r="P45" s="68"/>
      <c r="Q45" s="68"/>
    </row>
    <row r="46" spans="2:21" ht="12" x14ac:dyDescent="0.2">
      <c r="B46" s="151" t="s">
        <v>222</v>
      </c>
      <c r="C46" s="68"/>
      <c r="D46" s="68"/>
      <c r="E46" s="68"/>
      <c r="F46" s="68"/>
      <c r="G46" s="174"/>
      <c r="H46" s="68"/>
      <c r="I46" s="68"/>
      <c r="J46" s="68"/>
      <c r="K46" s="68"/>
      <c r="L46" s="68"/>
      <c r="M46" s="68"/>
      <c r="N46" s="68"/>
      <c r="O46" s="68"/>
      <c r="P46" s="68"/>
      <c r="Q46" s="68"/>
    </row>
    <row r="47" spans="2:21" ht="12" x14ac:dyDescent="0.2">
      <c r="B47" s="151" t="s">
        <v>71</v>
      </c>
      <c r="C47" s="68"/>
      <c r="D47" s="68"/>
      <c r="E47" s="68"/>
      <c r="F47" s="68"/>
      <c r="G47" s="174"/>
      <c r="H47" s="68"/>
      <c r="I47" s="68"/>
      <c r="J47" s="68"/>
      <c r="K47" s="68"/>
      <c r="L47" s="68"/>
      <c r="M47" s="68"/>
      <c r="N47" s="68"/>
      <c r="O47" s="68"/>
      <c r="P47" s="68"/>
      <c r="Q47" s="68"/>
    </row>
  </sheetData>
  <sheetProtection algorithmName="SHA-512" hashValue="gpK4D1YUQvZGi0i9hZ4MGhNIdd2Tc1op8/w76aZI5RcuJCgK7sa/+0WA2ynqhGGmmQLKbx+hoPX7M4a99cN6BA==" saltValue="BZdpSZqh0cBOt12QsVJ9vQ==" spinCount="100000" sheet="1" selectLockedCells="1"/>
  <mergeCells count="30">
    <mergeCell ref="A1:Q4"/>
    <mergeCell ref="B7:C7"/>
    <mergeCell ref="B5:Q5"/>
    <mergeCell ref="B9:Q9"/>
    <mergeCell ref="B10:Q10"/>
    <mergeCell ref="B11:Q11"/>
    <mergeCell ref="C37:E37"/>
    <mergeCell ref="C38:E38"/>
    <mergeCell ref="C39:E39"/>
    <mergeCell ref="C40:E40"/>
    <mergeCell ref="M18:M19"/>
    <mergeCell ref="N18:N19"/>
    <mergeCell ref="O18:O19"/>
    <mergeCell ref="P18:P19"/>
    <mergeCell ref="Q18:Q19"/>
    <mergeCell ref="B36:E36"/>
    <mergeCell ref="G18:G19"/>
    <mergeCell ref="H18:H19"/>
    <mergeCell ref="I18:I19"/>
    <mergeCell ref="J18:J19"/>
    <mergeCell ref="B13:C13"/>
    <mergeCell ref="B14:C14"/>
    <mergeCell ref="K18:K19"/>
    <mergeCell ref="L18:L19"/>
    <mergeCell ref="C15:C16"/>
    <mergeCell ref="B18:B19"/>
    <mergeCell ref="C18:C19"/>
    <mergeCell ref="D18:D19"/>
    <mergeCell ref="E18:E19"/>
    <mergeCell ref="F18:F19"/>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A6ECA70-2A4F-44F0-8A5B-9764EF0953DC}">
          <x14:formula1>
            <xm:f>'LookUp List'!$A$1:$A$2</xm:f>
          </x14:formula1>
          <xm:sqref>D14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6"/>
  <sheetViews>
    <sheetView showGridLines="0" showRowColHeaders="0" zoomScaleNormal="100" workbookViewId="0">
      <selection activeCell="D13" sqref="D13"/>
    </sheetView>
  </sheetViews>
  <sheetFormatPr defaultColWidth="0" defaultRowHeight="11.25" zeroHeight="1" x14ac:dyDescent="0.2"/>
  <cols>
    <col min="1" max="1" width="16.7109375" style="3" customWidth="1"/>
    <col min="2" max="2" width="15.28515625" style="2" customWidth="1"/>
    <col min="3" max="3" width="15.5703125" style="6" customWidth="1"/>
    <col min="4" max="4" width="15.7109375" style="6" customWidth="1"/>
    <col min="5" max="5" width="4.7109375" style="2" customWidth="1"/>
    <col min="6" max="16384" width="9.140625" style="2" hidden="1"/>
  </cols>
  <sheetData>
    <row r="1" spans="1:4" x14ac:dyDescent="0.2"/>
    <row r="2" spans="1:4" x14ac:dyDescent="0.2"/>
    <row r="3" spans="1:4" x14ac:dyDescent="0.2"/>
    <row r="4" spans="1:4" x14ac:dyDescent="0.2"/>
    <row r="5" spans="1:4" x14ac:dyDescent="0.2">
      <c r="A5" s="20" t="s">
        <v>200</v>
      </c>
      <c r="B5" s="21" t="s">
        <v>201</v>
      </c>
      <c r="C5" s="22" t="s">
        <v>202</v>
      </c>
      <c r="D5" s="22" t="s">
        <v>203</v>
      </c>
    </row>
    <row r="6" spans="1:4" x14ac:dyDescent="0.2">
      <c r="A6" s="23">
        <v>0</v>
      </c>
      <c r="B6" s="24">
        <v>31332</v>
      </c>
      <c r="C6" s="25">
        <v>1.0580000000000001</v>
      </c>
      <c r="D6" s="26">
        <v>0.374</v>
      </c>
    </row>
    <row r="7" spans="1:4" x14ac:dyDescent="0.2">
      <c r="A7" s="23">
        <v>95001</v>
      </c>
      <c r="B7" s="24">
        <v>55894</v>
      </c>
      <c r="C7" s="25">
        <v>1.181</v>
      </c>
      <c r="D7" s="26">
        <v>0.46800000000000003</v>
      </c>
    </row>
    <row r="8" spans="1:4" x14ac:dyDescent="0.2">
      <c r="A8" s="23">
        <v>190001</v>
      </c>
      <c r="B8" s="24">
        <v>80539</v>
      </c>
      <c r="C8" s="25">
        <v>1.2829999999999999</v>
      </c>
      <c r="D8" s="26">
        <v>0.51600000000000001</v>
      </c>
    </row>
    <row r="9" spans="1:4" x14ac:dyDescent="0.2">
      <c r="A9" s="23">
        <v>285001</v>
      </c>
      <c r="B9" s="24">
        <v>102211</v>
      </c>
      <c r="C9" s="25">
        <v>1.38</v>
      </c>
      <c r="D9" s="26">
        <v>0.56399999999999995</v>
      </c>
    </row>
    <row r="10" spans="1:4" x14ac:dyDescent="0.2">
      <c r="A10" s="23">
        <v>380001</v>
      </c>
      <c r="B10" s="24">
        <v>123955</v>
      </c>
      <c r="C10" s="25">
        <v>1.4770000000000001</v>
      </c>
      <c r="D10" s="26">
        <v>0.66200000000000003</v>
      </c>
    </row>
    <row r="11" spans="1:4" x14ac:dyDescent="0.2">
      <c r="A11" s="23">
        <v>475001</v>
      </c>
      <c r="B11" s="24">
        <v>146753</v>
      </c>
      <c r="C11" s="25">
        <v>1.694</v>
      </c>
      <c r="D11" s="26">
        <v>0.77800000000000002</v>
      </c>
    </row>
    <row r="12" spans="1:4" x14ac:dyDescent="0.2">
      <c r="A12" s="23">
        <v>570001</v>
      </c>
      <c r="B12" s="24">
        <v>169552</v>
      </c>
      <c r="C12" s="25">
        <v>1.7509999999999999</v>
      </c>
      <c r="D12" s="26">
        <v>0.96599999999999997</v>
      </c>
    </row>
    <row r="13" spans="1:4" x14ac:dyDescent="0.2">
      <c r="A13" s="23">
        <v>665001</v>
      </c>
      <c r="B13" s="24">
        <v>169552</v>
      </c>
      <c r="C13" s="25">
        <v>1.7509999999999999</v>
      </c>
      <c r="D13" s="26">
        <v>0.96599999999999997</v>
      </c>
    </row>
    <row r="14" spans="1:4" x14ac:dyDescent="0.2">
      <c r="B14" s="4"/>
      <c r="C14" s="5"/>
    </row>
    <row r="15" spans="1:4" x14ac:dyDescent="0.2">
      <c r="B15" s="5"/>
      <c r="C15" s="5"/>
    </row>
    <row r="16" spans="1:4" x14ac:dyDescent="0.2"/>
  </sheetData>
  <sheetProtection algorithmName="SHA-512" hashValue="IgU2jFtLjDAyV1M67zjIH3JkAExXH3CXKs7CSeonNvwjfgCxUS9EotOiKiCiQQp+LaS+AzSGoDsGD0ZVOd49WA==" saltValue="5C/ytO6W6umc2zgFyeUh+w==" spinCount="100000" sheet="1" selectLockedCells="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13"/>
  <sheetViews>
    <sheetView showGridLines="0" showRowColHeaders="0" zoomScaleNormal="100" workbookViewId="0">
      <selection activeCell="G13" sqref="G13"/>
    </sheetView>
  </sheetViews>
  <sheetFormatPr defaultColWidth="0" defaultRowHeight="11.25" zeroHeight="1" x14ac:dyDescent="0.2"/>
  <cols>
    <col min="1" max="1" width="16.85546875" style="2" bestFit="1" customWidth="1"/>
    <col min="2" max="2" width="13.140625" style="2" bestFit="1" customWidth="1"/>
    <col min="3" max="3" width="8.42578125" style="2" customWidth="1"/>
    <col min="4" max="4" width="14.42578125" style="2" bestFit="1" customWidth="1"/>
    <col min="5" max="5" width="8.42578125" style="2" customWidth="1"/>
    <col min="6" max="6" width="15.85546875" style="2" customWidth="1"/>
    <col min="7" max="7" width="13.5703125" style="2" customWidth="1"/>
    <col min="8" max="8" width="12.42578125" style="2" customWidth="1"/>
    <col min="9" max="9" width="16" style="2" customWidth="1"/>
    <col min="10" max="10" width="9.85546875" style="2" customWidth="1"/>
    <col min="11" max="16384" width="40" style="2" hidden="1"/>
  </cols>
  <sheetData>
    <row r="1" spans="1:9" x14ac:dyDescent="0.2"/>
    <row r="2" spans="1:9" x14ac:dyDescent="0.2"/>
    <row r="3" spans="1:9" x14ac:dyDescent="0.2"/>
    <row r="4" spans="1:9" x14ac:dyDescent="0.2"/>
    <row r="5" spans="1:9" s="1" customFormat="1" x14ac:dyDescent="0.2">
      <c r="A5" s="41" t="s">
        <v>204</v>
      </c>
      <c r="B5" s="41" t="s">
        <v>205</v>
      </c>
      <c r="C5" s="41" t="s">
        <v>206</v>
      </c>
      <c r="D5" s="41" t="s">
        <v>207</v>
      </c>
      <c r="F5" s="41" t="s">
        <v>208</v>
      </c>
      <c r="G5" s="41" t="s">
        <v>209</v>
      </c>
      <c r="H5" s="41"/>
      <c r="I5" s="41"/>
    </row>
    <row r="6" spans="1:9" x14ac:dyDescent="0.2">
      <c r="A6" s="27">
        <v>0</v>
      </c>
      <c r="B6" s="27">
        <v>0</v>
      </c>
      <c r="C6" s="28">
        <v>0.18</v>
      </c>
      <c r="D6" s="27">
        <v>0</v>
      </c>
      <c r="F6" s="27">
        <v>0</v>
      </c>
      <c r="G6" s="27">
        <v>14958</v>
      </c>
      <c r="H6" s="41" t="s">
        <v>210</v>
      </c>
      <c r="I6" s="27">
        <v>14958</v>
      </c>
    </row>
    <row r="7" spans="1:9" x14ac:dyDescent="0.2">
      <c r="A7" s="42">
        <v>205901</v>
      </c>
      <c r="B7" s="27">
        <v>37062</v>
      </c>
      <c r="C7" s="28">
        <v>0.26</v>
      </c>
      <c r="D7" s="42">
        <v>205900</v>
      </c>
      <c r="F7" s="27">
        <v>65</v>
      </c>
      <c r="G7" s="27">
        <f>SUM(I6+I7)</f>
        <v>23157</v>
      </c>
      <c r="H7" s="41" t="s">
        <v>219</v>
      </c>
      <c r="I7" s="27">
        <v>8199</v>
      </c>
    </row>
    <row r="8" spans="1:9" x14ac:dyDescent="0.2">
      <c r="A8" s="42">
        <v>321601</v>
      </c>
      <c r="B8" s="27">
        <v>67144</v>
      </c>
      <c r="C8" s="28">
        <v>0.31</v>
      </c>
      <c r="D8" s="42">
        <v>321600</v>
      </c>
      <c r="F8" s="27">
        <v>75</v>
      </c>
      <c r="G8" s="27">
        <f>SUM(I6+I7+I8)</f>
        <v>25893</v>
      </c>
      <c r="H8" s="41" t="s">
        <v>211</v>
      </c>
      <c r="I8" s="27">
        <v>2736</v>
      </c>
    </row>
    <row r="9" spans="1:9" x14ac:dyDescent="0.2">
      <c r="A9" s="42">
        <v>445101</v>
      </c>
      <c r="B9" s="27">
        <v>105429</v>
      </c>
      <c r="C9" s="28">
        <v>0.36</v>
      </c>
      <c r="D9" s="42">
        <v>445100</v>
      </c>
    </row>
    <row r="10" spans="1:9" x14ac:dyDescent="0.2">
      <c r="A10" s="42">
        <v>584201</v>
      </c>
      <c r="B10" s="27">
        <v>155505</v>
      </c>
      <c r="C10" s="28">
        <v>0.39</v>
      </c>
      <c r="D10" s="42">
        <v>584200</v>
      </c>
      <c r="F10" s="44" t="s">
        <v>212</v>
      </c>
      <c r="G10" s="41" t="s">
        <v>213</v>
      </c>
    </row>
    <row r="11" spans="1:9" x14ac:dyDescent="0.2">
      <c r="A11" s="42">
        <v>744801</v>
      </c>
      <c r="B11" s="27">
        <v>218139</v>
      </c>
      <c r="C11" s="28">
        <v>0.41</v>
      </c>
      <c r="D11" s="42">
        <v>744800</v>
      </c>
      <c r="F11" s="28" t="s">
        <v>214</v>
      </c>
      <c r="G11" s="43">
        <v>83100</v>
      </c>
    </row>
    <row r="12" spans="1:9" x14ac:dyDescent="0.2">
      <c r="A12" s="27">
        <v>1577301</v>
      </c>
      <c r="B12" s="27">
        <v>559464</v>
      </c>
      <c r="C12" s="27">
        <v>0.45</v>
      </c>
      <c r="D12" s="27">
        <v>1577300</v>
      </c>
      <c r="F12" s="28" t="s">
        <v>215</v>
      </c>
      <c r="G12" s="43">
        <v>128650</v>
      </c>
    </row>
    <row r="13" spans="1:9" x14ac:dyDescent="0.2">
      <c r="F13" s="28" t="s">
        <v>216</v>
      </c>
      <c r="G13" s="43">
        <v>143850</v>
      </c>
    </row>
  </sheetData>
  <sheetProtection algorithmName="SHA-512" hashValue="J7to0GM5jCyBWMn/W/MZBb7RgHdFEllRkk6fkBkgAEDd1+xfU0+/Osg4iyknxjwmpM7O/X97PtgiSZluu0YT2Q==" saltValue="asowRMETn0yblDLb5W/sjg==" spinCount="100000" sheet="1" selectLockedCells="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0C949-9EA6-4490-9511-95ACD5F0B5DE}">
  <sheetPr codeName="Sheet8"/>
  <dimension ref="A1:B3"/>
  <sheetViews>
    <sheetView workbookViewId="0">
      <selection activeCell="F8" sqref="F8"/>
    </sheetView>
  </sheetViews>
  <sheetFormatPr defaultRowHeight="12.75" x14ac:dyDescent="0.2"/>
  <sheetData>
    <row r="1" spans="1:2" x14ac:dyDescent="0.2">
      <c r="A1" t="s">
        <v>217</v>
      </c>
      <c r="B1" s="50">
        <v>20</v>
      </c>
    </row>
    <row r="2" spans="1:2" x14ac:dyDescent="0.2">
      <c r="A2" t="s">
        <v>218</v>
      </c>
      <c r="B2" s="50">
        <v>80</v>
      </c>
    </row>
    <row r="3" spans="1:2" x14ac:dyDescent="0.2">
      <c r="B3" s="50">
        <v>100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1" ma:contentTypeDescription="Create a new document." ma:contentTypeScope="" ma:versionID="0a5ea0cc9b3e209731c3548595df0ffa">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38ca90059f0c06529aebd84f0c554850"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SyracuseOfficeCustomData>{"createMode":"plain_doc","forceRefresh":"0"}</SyracuseOfficeCustomData>
</file>

<file path=customXml/itemProps1.xml><?xml version="1.0" encoding="utf-8"?>
<ds:datastoreItem xmlns:ds="http://schemas.openxmlformats.org/officeDocument/2006/customXml" ds:itemID="{CCBA75BC-D2BD-43E3-A946-71A8BC2B0D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FDF505-AC7B-42F0-B4AF-214877F557E0}">
  <ds:schemaRefs>
    <ds:schemaRef ds:uri="http://purl.org/dc/terms/"/>
    <ds:schemaRef ds:uri="http://schemas.microsoft.com/sharepoint/v3"/>
    <ds:schemaRef ds:uri="http://schemas.microsoft.com/office/2006/documentManagement/types"/>
    <ds:schemaRef ds:uri="71037282-4172-42af-8e02-c41ee92b0631"/>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20291ebb-8fd5-4a4a-b5a6-ec5249e68ab7"/>
    <ds:schemaRef ds:uri="http://www.w3.org/XML/1998/namespace"/>
    <ds:schemaRef ds:uri="http://purl.org/dc/dcmitype/"/>
  </ds:schemaRefs>
</ds:datastoreItem>
</file>

<file path=customXml/itemProps3.xml><?xml version="1.0" encoding="utf-8"?>
<ds:datastoreItem xmlns:ds="http://schemas.openxmlformats.org/officeDocument/2006/customXml" ds:itemID="{1CDCDC42-3F90-4815-8DFE-2B551B444666}">
  <ds:schemaRefs>
    <ds:schemaRef ds:uri="http://schemas.microsoft.com/sharepoint/v3/contenttype/forms"/>
  </ds:schemaRefs>
</ds:datastoreItem>
</file>

<file path=customXml/itemProps4.xml><?xml version="1.0" encoding="utf-8"?>
<ds:datastoreItem xmlns:ds="http://schemas.openxmlformats.org/officeDocument/2006/customXml" ds:itemID="{C159BC2A-8180-4C32-A69B-6F99E0E59E8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Tax Calculation</vt:lpstr>
      <vt:lpstr>TravelAllowanceCalc</vt:lpstr>
      <vt:lpstr>Reimbursive Travel Allowance</vt:lpstr>
      <vt:lpstr>CoCar</vt:lpstr>
      <vt:lpstr>MedAidBenefit</vt:lpstr>
      <vt:lpstr>VehicleLookupSchedule</vt:lpstr>
      <vt:lpstr>Tax_Tables</vt:lpstr>
      <vt:lpstr>LookUp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Therese</dc:creator>
  <cp:keywords/>
  <dc:description/>
  <cp:lastModifiedBy>Brand, Francois</cp:lastModifiedBy>
  <cp:revision/>
  <dcterms:created xsi:type="dcterms:W3CDTF">2005-03-03T11:13:30Z</dcterms:created>
  <dcterms:modified xsi:type="dcterms:W3CDTF">2020-03-03T13:51:56Z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